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BOQ" sheetId="5" r:id="rId1"/>
    <sheet name="Measurements" sheetId="3" r:id="rId2"/>
    <sheet name="BBS" sheetId="6" r:id="rId3"/>
    <sheet name="Electrical" sheetId="10" r:id="rId4"/>
  </sheets>
  <calcPr calcId="124519"/>
</workbook>
</file>

<file path=xl/calcChain.xml><?xml version="1.0" encoding="utf-8"?>
<calcChain xmlns="http://schemas.openxmlformats.org/spreadsheetml/2006/main">
  <c r="F68" i="5"/>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4"/>
  <c r="D10"/>
  <c r="D11"/>
  <c r="D12" l="1"/>
  <c r="G95" i="3"/>
  <c r="G213" l="1"/>
  <c r="D43" i="5" s="1"/>
  <c r="F96" i="6"/>
  <c r="O96" s="1"/>
  <c r="F93"/>
  <c r="O93" s="1"/>
  <c r="K90"/>
  <c r="M90" s="1"/>
  <c r="O90" s="1"/>
  <c r="K89"/>
  <c r="M89" s="1"/>
  <c r="O89" s="1"/>
  <c r="M88"/>
  <c r="O88" s="1"/>
  <c r="K88"/>
  <c r="K87"/>
  <c r="M87" s="1"/>
  <c r="O87" s="1"/>
  <c r="K84"/>
  <c r="M84" s="1"/>
  <c r="O84" s="1"/>
  <c r="K83"/>
  <c r="M83" s="1"/>
  <c r="O83" s="1"/>
  <c r="M82"/>
  <c r="O82" s="1"/>
  <c r="K82"/>
  <c r="K81"/>
  <c r="M81" s="1"/>
  <c r="O81" s="1"/>
  <c r="K80"/>
  <c r="M80" s="1"/>
  <c r="O80" s="1"/>
  <c r="K79"/>
  <c r="M79" s="1"/>
  <c r="O79" s="1"/>
  <c r="M78"/>
  <c r="O78" s="1"/>
  <c r="K78"/>
  <c r="K77"/>
  <c r="M77" s="1"/>
  <c r="O77" s="1"/>
  <c r="K76"/>
  <c r="M76" s="1"/>
  <c r="O76" s="1"/>
  <c r="K75"/>
  <c r="M75" s="1"/>
  <c r="O75" s="1"/>
  <c r="M74"/>
  <c r="O74" s="1"/>
  <c r="K74"/>
  <c r="K73"/>
  <c r="M73" s="1"/>
  <c r="O73" s="1"/>
  <c r="K72"/>
  <c r="M72" s="1"/>
  <c r="O72" s="1"/>
  <c r="K71"/>
  <c r="M71" s="1"/>
  <c r="O71" s="1"/>
  <c r="M70"/>
  <c r="O70" s="1"/>
  <c r="K70"/>
  <c r="K69"/>
  <c r="M69" s="1"/>
  <c r="O69" s="1"/>
  <c r="K68"/>
  <c r="M68" s="1"/>
  <c r="O68" s="1"/>
  <c r="K67"/>
  <c r="M67" s="1"/>
  <c r="O67" s="1"/>
  <c r="M66"/>
  <c r="O66" s="1"/>
  <c r="K66"/>
  <c r="K65"/>
  <c r="M65" s="1"/>
  <c r="O65" s="1"/>
  <c r="K64"/>
  <c r="M64" s="1"/>
  <c r="O64" s="1"/>
  <c r="K63"/>
  <c r="M63" s="1"/>
  <c r="O63" s="1"/>
  <c r="M62"/>
  <c r="O62" s="1"/>
  <c r="K62"/>
  <c r="K61"/>
  <c r="M61" s="1"/>
  <c r="O61" s="1"/>
  <c r="K60"/>
  <c r="M60" s="1"/>
  <c r="O60" s="1"/>
  <c r="K59"/>
  <c r="M59" s="1"/>
  <c r="O59" s="1"/>
  <c r="M58"/>
  <c r="O58" s="1"/>
  <c r="K58"/>
  <c r="K57"/>
  <c r="M57" s="1"/>
  <c r="O57" s="1"/>
  <c r="K56"/>
  <c r="M56" s="1"/>
  <c r="O56" s="1"/>
  <c r="K55"/>
  <c r="M55" s="1"/>
  <c r="O55" s="1"/>
  <c r="M54"/>
  <c r="O54" s="1"/>
  <c r="K54"/>
  <c r="K53"/>
  <c r="M53" s="1"/>
  <c r="O53" s="1"/>
  <c r="K52"/>
  <c r="M52" s="1"/>
  <c r="O52" s="1"/>
  <c r="K51"/>
  <c r="M51" s="1"/>
  <c r="O51" s="1"/>
  <c r="M50"/>
  <c r="O50" s="1"/>
  <c r="K50"/>
  <c r="K49"/>
  <c r="M49" s="1"/>
  <c r="O49" s="1"/>
  <c r="K48"/>
  <c r="M48" s="1"/>
  <c r="O48" s="1"/>
  <c r="K47"/>
  <c r="M47" s="1"/>
  <c r="O47" s="1"/>
  <c r="M46"/>
  <c r="O46" s="1"/>
  <c r="K46"/>
  <c r="K45"/>
  <c r="M45" s="1"/>
  <c r="O45" s="1"/>
  <c r="K44"/>
  <c r="M44" s="1"/>
  <c r="O44" s="1"/>
  <c r="K41"/>
  <c r="M41" s="1"/>
  <c r="O41" s="1"/>
  <c r="M40"/>
  <c r="O40" s="1"/>
  <c r="K40"/>
  <c r="K39"/>
  <c r="M39" s="1"/>
  <c r="O39" s="1"/>
  <c r="K38"/>
  <c r="M38" s="1"/>
  <c r="O38" s="1"/>
  <c r="K37"/>
  <c r="M37" s="1"/>
  <c r="O37" s="1"/>
  <c r="M34"/>
  <c r="O34" s="1"/>
  <c r="K34"/>
  <c r="K33"/>
  <c r="M33" s="1"/>
  <c r="O33" s="1"/>
  <c r="K32"/>
  <c r="M32" s="1"/>
  <c r="O32" s="1"/>
  <c r="K31"/>
  <c r="M31" s="1"/>
  <c r="O31" s="1"/>
  <c r="M30"/>
  <c r="O30" s="1"/>
  <c r="K30"/>
  <c r="K29"/>
  <c r="M29" s="1"/>
  <c r="O29" s="1"/>
  <c r="K28"/>
  <c r="M28" s="1"/>
  <c r="O28" s="1"/>
  <c r="K27"/>
  <c r="M27" s="1"/>
  <c r="O27" s="1"/>
  <c r="M26"/>
  <c r="O26" s="1"/>
  <c r="K26"/>
  <c r="K25"/>
  <c r="M25" s="1"/>
  <c r="O25" s="1"/>
  <c r="K24"/>
  <c r="M24" s="1"/>
  <c r="O24" s="1"/>
  <c r="K23"/>
  <c r="M23" s="1"/>
  <c r="O23" s="1"/>
  <c r="M22"/>
  <c r="O22" s="1"/>
  <c r="K22"/>
  <c r="K21"/>
  <c r="M21" s="1"/>
  <c r="O21" s="1"/>
  <c r="K20"/>
  <c r="M20" s="1"/>
  <c r="O20" s="1"/>
  <c r="K19"/>
  <c r="M19" s="1"/>
  <c r="O19" s="1"/>
  <c r="M16"/>
  <c r="O16" s="1"/>
  <c r="K16"/>
  <c r="K15"/>
  <c r="M15" s="1"/>
  <c r="O15" s="1"/>
  <c r="K14"/>
  <c r="M14" s="1"/>
  <c r="O14" s="1"/>
  <c r="K13"/>
  <c r="M13" s="1"/>
  <c r="O13" s="1"/>
  <c r="M12"/>
  <c r="O12" s="1"/>
  <c r="K12"/>
  <c r="K11"/>
  <c r="M11" s="1"/>
  <c r="O11" s="1"/>
  <c r="K10"/>
  <c r="M10" s="1"/>
  <c r="O10" s="1"/>
  <c r="K9"/>
  <c r="M9" s="1"/>
  <c r="O9" s="1"/>
  <c r="M8"/>
  <c r="O8" s="1"/>
  <c r="K8"/>
  <c r="K7"/>
  <c r="M7" s="1"/>
  <c r="O7" s="1"/>
  <c r="K6"/>
  <c r="M6" s="1"/>
  <c r="O6" s="1"/>
  <c r="D44" i="5"/>
  <c r="G214" i="3"/>
  <c r="G212"/>
  <c r="D42" i="5" s="1"/>
  <c r="D197" i="3"/>
  <c r="G197" s="1"/>
  <c r="D196"/>
  <c r="G196" s="1"/>
  <c r="G198" s="1"/>
  <c r="D36" i="5" s="1"/>
  <c r="G208" i="3"/>
  <c r="G209"/>
  <c r="G210"/>
  <c r="G207"/>
  <c r="G211" s="1"/>
  <c r="D46" i="5" s="1"/>
  <c r="D68" i="3"/>
  <c r="G68" s="1"/>
  <c r="G202"/>
  <c r="G203"/>
  <c r="G204"/>
  <c r="G201"/>
  <c r="G205" l="1"/>
  <c r="D45" i="5" s="1"/>
  <c r="O98" i="6"/>
  <c r="D28" i="5"/>
  <c r="D26"/>
  <c r="D41"/>
  <c r="D40"/>
  <c r="O99" i="6" l="1"/>
  <c r="O100" s="1"/>
  <c r="O101" s="1"/>
  <c r="E187" i="3"/>
  <c r="D187"/>
  <c r="G155"/>
  <c r="D178"/>
  <c r="G178" s="1"/>
  <c r="G183"/>
  <c r="G182"/>
  <c r="G181"/>
  <c r="F177"/>
  <c r="D177"/>
  <c r="F176"/>
  <c r="D176"/>
  <c r="F175"/>
  <c r="D175"/>
  <c r="F166"/>
  <c r="F165"/>
  <c r="F164"/>
  <c r="G171"/>
  <c r="G170"/>
  <c r="G169"/>
  <c r="D166"/>
  <c r="D165"/>
  <c r="D164"/>
  <c r="G157"/>
  <c r="D25" i="5" s="1"/>
  <c r="G153" i="3"/>
  <c r="G154"/>
  <c r="D152"/>
  <c r="G152" s="1"/>
  <c r="D23" i="5" s="1"/>
  <c r="G151" i="3"/>
  <c r="D22" i="5" s="1"/>
  <c r="D145" i="3"/>
  <c r="G145" s="1"/>
  <c r="D144"/>
  <c r="G144" s="1"/>
  <c r="D143"/>
  <c r="G143" s="1"/>
  <c r="G140"/>
  <c r="G138"/>
  <c r="D137"/>
  <c r="G137" s="1"/>
  <c r="D136"/>
  <c r="G136" s="1"/>
  <c r="D135"/>
  <c r="G135" s="1"/>
  <c r="G132"/>
  <c r="G131"/>
  <c r="G130"/>
  <c r="G128"/>
  <c r="G127"/>
  <c r="D126"/>
  <c r="G126" s="1"/>
  <c r="G125"/>
  <c r="D124"/>
  <c r="G124" s="1"/>
  <c r="D119"/>
  <c r="G119" s="1"/>
  <c r="G118"/>
  <c r="D117"/>
  <c r="G117" s="1"/>
  <c r="G114"/>
  <c r="D111"/>
  <c r="G111" s="1"/>
  <c r="G110"/>
  <c r="D109"/>
  <c r="G109" s="1"/>
  <c r="E93"/>
  <c r="G93" s="1"/>
  <c r="E92"/>
  <c r="G92" s="1"/>
  <c r="E91"/>
  <c r="G91" s="1"/>
  <c r="E90"/>
  <c r="G90" s="1"/>
  <c r="E89"/>
  <c r="G89" s="1"/>
  <c r="E88"/>
  <c r="E87"/>
  <c r="G87" s="1"/>
  <c r="E86"/>
  <c r="D86"/>
  <c r="D84"/>
  <c r="G84" s="1"/>
  <c r="E83"/>
  <c r="G83" s="1"/>
  <c r="E82"/>
  <c r="G82" s="1"/>
  <c r="E81"/>
  <c r="G81" s="1"/>
  <c r="D79"/>
  <c r="G79" s="1"/>
  <c r="D78"/>
  <c r="G78" s="1"/>
  <c r="D77"/>
  <c r="G77" s="1"/>
  <c r="D76"/>
  <c r="G76" s="1"/>
  <c r="D75"/>
  <c r="G75" s="1"/>
  <c r="D74"/>
  <c r="G74" s="1"/>
  <c r="D73"/>
  <c r="G73" s="1"/>
  <c r="D72"/>
  <c r="C72"/>
  <c r="D88"/>
  <c r="G23"/>
  <c r="G66"/>
  <c r="G63"/>
  <c r="G64"/>
  <c r="G65"/>
  <c r="G67"/>
  <c r="G53"/>
  <c r="G52"/>
  <c r="G51"/>
  <c r="G50"/>
  <c r="G49"/>
  <c r="G106"/>
  <c r="G105"/>
  <c r="G102"/>
  <c r="G21"/>
  <c r="G20"/>
  <c r="G112"/>
  <c r="G187" l="1"/>
  <c r="G188" s="1"/>
  <c r="G176"/>
  <c r="G175"/>
  <c r="G156"/>
  <c r="D24" i="5" s="1"/>
  <c r="G177" i="3"/>
  <c r="G165"/>
  <c r="G166"/>
  <c r="G164"/>
  <c r="G139"/>
  <c r="G141" s="1"/>
  <c r="D19" i="5" s="1"/>
  <c r="G113" i="3"/>
  <c r="G115" s="1"/>
  <c r="D15" i="5" s="1"/>
  <c r="G120" i="3"/>
  <c r="D16" i="5" s="1"/>
  <c r="G146" i="3"/>
  <c r="D20" i="5" s="1"/>
  <c r="G129" i="3"/>
  <c r="G133" s="1"/>
  <c r="D18" i="5" s="1"/>
  <c r="G88" i="3"/>
  <c r="G72"/>
  <c r="G86"/>
  <c r="D33" i="5" l="1"/>
  <c r="G179" i="3"/>
  <c r="G184"/>
  <c r="D32" i="5" s="1"/>
  <c r="G167" i="3"/>
  <c r="G172" s="1"/>
  <c r="D31" i="5" s="1"/>
  <c r="G94" i="3"/>
  <c r="D100" l="1"/>
  <c r="D99"/>
  <c r="D98"/>
  <c r="G43"/>
  <c r="D8" i="5" s="1"/>
  <c r="D62" i="3"/>
  <c r="G62" s="1"/>
  <c r="G61"/>
  <c r="G60"/>
  <c r="G59"/>
  <c r="G58"/>
  <c r="G57"/>
  <c r="G56"/>
  <c r="G54"/>
  <c r="G48"/>
  <c r="G47"/>
  <c r="G39"/>
  <c r="E38"/>
  <c r="G38" s="1"/>
  <c r="G30"/>
  <c r="D29"/>
  <c r="G29" s="1"/>
  <c r="D28"/>
  <c r="G28" s="1"/>
  <c r="D27"/>
  <c r="G27" s="1"/>
  <c r="D35"/>
  <c r="G35" s="1"/>
  <c r="D34"/>
  <c r="G34" s="1"/>
  <c r="G36"/>
  <c r="D16"/>
  <c r="G16" s="1"/>
  <c r="D15"/>
  <c r="G15" s="1"/>
  <c r="D14"/>
  <c r="G69" l="1"/>
  <c r="G99"/>
  <c r="G100"/>
  <c r="G98"/>
  <c r="G40"/>
  <c r="D7" i="5" s="1"/>
  <c r="G194" i="3" l="1"/>
  <c r="D35" i="5" s="1"/>
  <c r="G191" i="3" l="1"/>
  <c r="G159"/>
  <c r="G149"/>
  <c r="G22"/>
  <c r="G24" s="1"/>
  <c r="G104"/>
  <c r="G101"/>
  <c r="G14"/>
  <c r="G5"/>
  <c r="D34" i="5" l="1"/>
  <c r="D5"/>
  <c r="D21"/>
  <c r="G103" i="3"/>
  <c r="G31"/>
  <c r="G17"/>
  <c r="D6" i="5" l="1"/>
  <c r="D4"/>
  <c r="G107" i="3"/>
  <c r="D14" i="5" s="1"/>
</calcChain>
</file>

<file path=xl/sharedStrings.xml><?xml version="1.0" encoding="utf-8"?>
<sst xmlns="http://schemas.openxmlformats.org/spreadsheetml/2006/main" count="549" uniqueCount="254">
  <si>
    <t>Description</t>
  </si>
  <si>
    <t>Sl.No</t>
  </si>
  <si>
    <t>Nos</t>
  </si>
  <si>
    <t>Length(m)</t>
  </si>
  <si>
    <t>Breadth(m)</t>
  </si>
  <si>
    <t>Depth(m)</t>
  </si>
  <si>
    <t>Quantity</t>
  </si>
  <si>
    <t>Total</t>
  </si>
  <si>
    <t>Earth filling for Footing and Grade Slab</t>
  </si>
  <si>
    <t>Grade slab</t>
  </si>
  <si>
    <t>Sqm</t>
  </si>
  <si>
    <t>Cum</t>
  </si>
  <si>
    <t>Providing and Laying of PVC Sports Flooring including Line Marking</t>
  </si>
  <si>
    <t>Texture Painting with One coat of Primer Two coat of Exterior Paint</t>
  </si>
  <si>
    <t xml:space="preserve">Description </t>
  </si>
  <si>
    <t>Unit</t>
  </si>
  <si>
    <t>MT</t>
  </si>
  <si>
    <t xml:space="preserve">Clearing the trees and Bushes </t>
  </si>
  <si>
    <t>-</t>
  </si>
  <si>
    <t>In the Indoor play area</t>
  </si>
  <si>
    <t>cum</t>
  </si>
  <si>
    <t>Earth work Excavation for foundation and footings.</t>
  </si>
  <si>
    <t xml:space="preserve">Total </t>
  </si>
  <si>
    <t>Steps</t>
  </si>
  <si>
    <t>Main Outer Wall</t>
  </si>
  <si>
    <t>Providing and Laying of LDPE sheet as separation membrane.</t>
  </si>
  <si>
    <t>Plastering with CM1:5 Internal and External</t>
  </si>
  <si>
    <t>Shuttering and Deshuttering Works</t>
  </si>
  <si>
    <t>Internal painting with Two Coat of Putty,One Coat of Primer and Two coat of emulsion paint.</t>
  </si>
  <si>
    <t>Provision for Rain water downtake pipes</t>
  </si>
  <si>
    <t>On both sides</t>
  </si>
  <si>
    <t>Rm</t>
  </si>
  <si>
    <t>RM</t>
  </si>
  <si>
    <t>Providing formwork for Shuttering and Deshuttering Works</t>
  </si>
  <si>
    <t>Provision for Rain water downtake pipes including all fixtures etc. complete.</t>
  </si>
  <si>
    <t>Supplying, fabricating and fixing of reinforcement steel</t>
  </si>
  <si>
    <t>Canopy area at the entrance</t>
  </si>
  <si>
    <t>Fabricating, supplying and fixing of Tensile Fabric Roofing for the front canopy including all accessories, foundation work, supports as per design etc.complete</t>
  </si>
  <si>
    <t>Providing and Laying of M15 Grade of Concrete for PCC of Foundations and grade Beam</t>
  </si>
  <si>
    <t xml:space="preserve">Total Area of play court </t>
  </si>
  <si>
    <t>Roof covering with fabricating, supplying and fixing of structural steel works using MS members incuding painting etc. complete along with Galvalume sheet roofing with required skylights etc. gutter for rain water etc., complete.</t>
  </si>
  <si>
    <t>MEASUREMENT SHEET (curtain wall with ACP cladding)</t>
  </si>
  <si>
    <t>Trips</t>
  </si>
  <si>
    <t>LS</t>
  </si>
  <si>
    <t>Qty</t>
  </si>
  <si>
    <t xml:space="preserve">Breaking &amp; Dismantling Existing Platform with Jacb Breaker </t>
  </si>
  <si>
    <t>Loading &amp; Carting Away the Debries with the campus</t>
  </si>
  <si>
    <t>FoR Footings</t>
  </si>
  <si>
    <t>for Combined footings</t>
  </si>
  <si>
    <t>for staircase</t>
  </si>
  <si>
    <t>for grade slab</t>
  </si>
  <si>
    <t>for Plinth beam</t>
  </si>
  <si>
    <t>Longer span</t>
  </si>
  <si>
    <t>Transverse direction-1</t>
  </si>
  <si>
    <t>for Gallery slab</t>
  </si>
  <si>
    <t>Providing and laying of 150mm thick WMM for the base of the grade slab</t>
  </si>
  <si>
    <t>Shorter wall</t>
  </si>
  <si>
    <t>Entrance wall</t>
  </si>
  <si>
    <t>Filling for gallery area</t>
  </si>
  <si>
    <t xml:space="preserve"> 200mm thick Bock work by Light weight block with CM1:5</t>
  </si>
  <si>
    <t>Deduct for openings Door</t>
  </si>
  <si>
    <t>Shutter</t>
  </si>
  <si>
    <t>Windows</t>
  </si>
  <si>
    <t>Gallery wall</t>
  </si>
  <si>
    <t>for Column-C1</t>
  </si>
  <si>
    <t>C2</t>
  </si>
  <si>
    <t>C3</t>
  </si>
  <si>
    <t>C2(A)</t>
  </si>
  <si>
    <t>C2(B)</t>
  </si>
  <si>
    <t>Column for staircase</t>
  </si>
  <si>
    <t>Staircase waist slab</t>
  </si>
  <si>
    <t>Beam-B1</t>
  </si>
  <si>
    <t>Beam-B2</t>
  </si>
  <si>
    <t>Beam-B3</t>
  </si>
  <si>
    <t>Beam-B3A</t>
  </si>
  <si>
    <t>Beam-B5</t>
  </si>
  <si>
    <t>Providing and Laying of M30 Grade of Conceret for Footings,Column,Plinth Beam , Grade slab and Lintel Beam</t>
  </si>
  <si>
    <t>Stage area</t>
  </si>
  <si>
    <t>Deduction for Windows</t>
  </si>
  <si>
    <t xml:space="preserve">Grand Total </t>
  </si>
  <si>
    <t>Providing and Laying of 600mmx600mm Tile flooring</t>
  </si>
  <si>
    <t xml:space="preserve">Providing and fixing of Granite for Staircase and coping for window </t>
  </si>
  <si>
    <t>Providing fixing of Granite skirting for Staicase</t>
  </si>
  <si>
    <t>Rmt</t>
  </si>
  <si>
    <t>Providing and Fixing of Motorised Rolling Shutters of size2.4mx4m</t>
  </si>
  <si>
    <t>Providing and fixing of Aluminium fixed louvers of Size 2.4mx1m</t>
  </si>
  <si>
    <t xml:space="preserve">Providing fixing of UPVC glazed sliding window of size1.5x1.7 </t>
  </si>
  <si>
    <t>0m to 3m</t>
  </si>
  <si>
    <t>3m to 6m</t>
  </si>
  <si>
    <t>6m to 9.1m</t>
  </si>
  <si>
    <t>6m to9.14m</t>
  </si>
  <si>
    <t>Door</t>
  </si>
  <si>
    <t xml:space="preserve">Deduct for openings </t>
  </si>
  <si>
    <t>Grand Total</t>
  </si>
  <si>
    <t>Rest room walls</t>
  </si>
  <si>
    <t>for cladding of Stage</t>
  </si>
  <si>
    <t>Providing and Fixing of Wooden Double leaf door of size 1.5mx2.4m</t>
  </si>
  <si>
    <t>6m to 9.74m</t>
  </si>
  <si>
    <t>Providing and Laying of Wall cladding by tile for Restroom area</t>
  </si>
  <si>
    <t>EXTERNAL WORK</t>
  </si>
  <si>
    <t>Providing  and  laying  60mm  thick  medium  duty  interlocking  paver  blocks  of  size  210x105mm  of  approved  colour  with  compressive strength  of  400kg/cm2 from  approved  manufacturer  over  prepared  sub  grade  in  the  pattern  specified  by  landscape consultant over 50mm thick approved make manufactured sand cushion to the required levels and slopes including vibro-compaction all leads and lifts etc complete.</t>
  </si>
  <si>
    <t xml:space="preserve">Sqm </t>
  </si>
  <si>
    <t>Providing and laying of Quarry dust for the base of the Paver pavement</t>
  </si>
  <si>
    <t>for Plinth protection</t>
  </si>
  <si>
    <t>Providing and laying of Scaffolding for all civil works</t>
  </si>
  <si>
    <t>External works</t>
  </si>
  <si>
    <t>Internal works</t>
  </si>
  <si>
    <t>Total  Quantity</t>
  </si>
  <si>
    <t>Excavation for the Volley ball court</t>
  </si>
  <si>
    <t>Levelling and Compaction of Volley ball court by 10T Vbromax compactor</t>
  </si>
  <si>
    <t>Levelling and Compaction of Volley ball court by 10T Vibromax compactor</t>
  </si>
  <si>
    <t>Earth work Excavation for the Volley ball court</t>
  </si>
  <si>
    <t>BBS-IPE-BADMINTON COURT-18-11-19</t>
  </si>
  <si>
    <t>S.No</t>
  </si>
  <si>
    <t>Member</t>
  </si>
  <si>
    <t>Dia</t>
  </si>
  <si>
    <t xml:space="preserve">No. of </t>
  </si>
  <si>
    <t>Total nos</t>
  </si>
  <si>
    <t>Length</t>
  </si>
  <si>
    <t>Total length</t>
  </si>
  <si>
    <t>Unit weight</t>
  </si>
  <si>
    <t>Total weight</t>
  </si>
  <si>
    <t>Remarks</t>
  </si>
  <si>
    <t>Members</t>
  </si>
  <si>
    <t>Directions</t>
  </si>
  <si>
    <t>Faces</t>
  </si>
  <si>
    <t>1. column Footing:</t>
  </si>
  <si>
    <t>C1</t>
  </si>
  <si>
    <t>Main rods</t>
  </si>
  <si>
    <t>Chairs</t>
  </si>
  <si>
    <t>C2A</t>
  </si>
  <si>
    <t>C2B</t>
  </si>
  <si>
    <t>C2 &amp; CE</t>
  </si>
  <si>
    <t>C4</t>
  </si>
  <si>
    <t xml:space="preserve">  2. columns:</t>
  </si>
  <si>
    <t>Stirrups</t>
  </si>
  <si>
    <t>C Links</t>
  </si>
  <si>
    <t xml:space="preserve">  3. Grade Beams:</t>
  </si>
  <si>
    <t>Main beam alound</t>
  </si>
  <si>
    <t>lappings</t>
  </si>
  <si>
    <t>Transverse Beams</t>
  </si>
  <si>
    <t xml:space="preserve">  4. Beams:</t>
  </si>
  <si>
    <t>B1 lower level</t>
  </si>
  <si>
    <t>Lappings</t>
  </si>
  <si>
    <t>B1 middle level</t>
  </si>
  <si>
    <t>B1 Rear side at slab level</t>
  </si>
  <si>
    <t>B2</t>
  </si>
  <si>
    <t>B2A</t>
  </si>
  <si>
    <t>B2B</t>
  </si>
  <si>
    <t>B3 Rear side top &amp; middle rows</t>
  </si>
  <si>
    <t>B3 slab level</t>
  </si>
  <si>
    <t>B3A</t>
  </si>
  <si>
    <t>stirrups</t>
  </si>
  <si>
    <t>B4</t>
  </si>
  <si>
    <t>Main rods (Bott)</t>
  </si>
  <si>
    <t>Main rods (top)</t>
  </si>
  <si>
    <t>hangers</t>
  </si>
  <si>
    <t>B5 top level</t>
  </si>
  <si>
    <t>B5 remainings</t>
  </si>
  <si>
    <t xml:space="preserve">  5. Grade slab:</t>
  </si>
  <si>
    <t>Distributors</t>
  </si>
  <si>
    <t xml:space="preserve"> 6. Roof slab:</t>
  </si>
  <si>
    <t xml:space="preserve">18x7.90m </t>
  </si>
  <si>
    <t>at 12 kg per sqm</t>
  </si>
  <si>
    <t>add for plinth level beams in the rear raised area</t>
  </si>
  <si>
    <t xml:space="preserve"> 7. stair case:</t>
  </si>
  <si>
    <t>(2x3.5)+(24x1.50)</t>
  </si>
  <si>
    <t>at 15 kg per Sqm</t>
  </si>
  <si>
    <t>Add for sunshades, plinth protection etc</t>
  </si>
  <si>
    <t>Add 55 extra for wastages</t>
  </si>
  <si>
    <t>Total MT</t>
  </si>
  <si>
    <t>Earth filling for Volley ball court  soil brought from outside</t>
  </si>
  <si>
    <t>Finishing the Court surface smoothly by power Trowel</t>
  </si>
  <si>
    <t>Electrical Work</t>
  </si>
  <si>
    <t xml:space="preserve">Nos </t>
  </si>
  <si>
    <t>Supplying and Fixing of T-5 Light fittings 54W including all fittings(Pendants ,supports,etc.,)</t>
  </si>
  <si>
    <t xml:space="preserve">Supplying and Laying of 3Core copper flexible cables </t>
  </si>
  <si>
    <t>Supplying and Fixing of Cable trays including cover and supports etc</t>
  </si>
  <si>
    <t>Earth pits including Strip ,connections etc.,</t>
  </si>
  <si>
    <t>Providing and fixing of fans including all fittinga &amp; connections</t>
  </si>
  <si>
    <t>Providing electricfication work including lightings,power sockets,63Amps MCB,DB,6Amps 12way DBs-12 nos MCB,etc</t>
  </si>
  <si>
    <t>Wash basins -  With Necessary Fittings</t>
  </si>
  <si>
    <t>Shower with mixer - With Necessary Fittings</t>
  </si>
  <si>
    <t>WC from Hindware - With Necessary Fittings</t>
  </si>
  <si>
    <t>Urinals from Hindware  - With Necessary Fittings</t>
  </si>
  <si>
    <t>Constructions of parition walls in block work 100mm thick including plastering and both sides</t>
  </si>
  <si>
    <t>Supplying and fixing of mirrors</t>
  </si>
  <si>
    <t>Wash Basin Counter with Granite Coping</t>
  </si>
  <si>
    <t>Provision for Elevation glazing work using 6mm Saphire blue glass with U channel fittings.</t>
  </si>
  <si>
    <t xml:space="preserve"> Internal Plumbing work</t>
  </si>
  <si>
    <t>Façade works</t>
  </si>
  <si>
    <t xml:space="preserve">Providing and fixing of MS hand rails for Staircase and Gallery including painting. </t>
  </si>
  <si>
    <t xml:space="preserve">Providing and fixing of Sadarali flamed Granite for Staircase and coping for window </t>
  </si>
  <si>
    <t>Earth filling and Compaction with power Roller of  for Footing and Grade Slab soil brought from outside</t>
  </si>
  <si>
    <t>Providing and fixing of  Ventilator with Provision Exhaust fan</t>
  </si>
  <si>
    <t>Providing fixing of UPVC glazed sliding window of size 5Ftx5.5Ft</t>
  </si>
  <si>
    <t>Providing and Fixing of Wooden Double leaf door of size 10Ftx8Ft for Entrance</t>
  </si>
  <si>
    <t>Providing and Fixing of Wooden Double leaf door of size 5Ftx8Ft</t>
  </si>
  <si>
    <t>Breaking &amp;  Dismantling  existing Platform With JCB Breaker for proposed Volley ball court</t>
  </si>
  <si>
    <t>Earth filling and Compaction with power roller for Volley ball court  soil brought from outside</t>
  </si>
  <si>
    <t>Provision for FRP for Change room and Green room entrance, each of 0.90x2.0</t>
  </si>
  <si>
    <t xml:space="preserve">Provision for internal FRP doors for Toilets, Shower and change room of size 0.75 x 2.0 </t>
  </si>
  <si>
    <t>Cables and Wires</t>
  </si>
  <si>
    <t>25 sqm mm alluminium armour cable</t>
  </si>
  <si>
    <t>Mtrs</t>
  </si>
  <si>
    <t>10 sqm mm copper armour cable</t>
  </si>
  <si>
    <t>2.5 sqm mm 3 core flexible cable</t>
  </si>
  <si>
    <t>2.5 sqm mm single core wire</t>
  </si>
  <si>
    <t>Bondles</t>
  </si>
  <si>
    <t>DBs</t>
  </si>
  <si>
    <t>8way TPN DB</t>
  </si>
  <si>
    <t>4 way UPS DB(SP)</t>
  </si>
  <si>
    <t>MCBs</t>
  </si>
  <si>
    <t>63 amps 4pole MCB</t>
  </si>
  <si>
    <t>40 amps 4pole MCB</t>
  </si>
  <si>
    <t>25 amps24pole MCB</t>
  </si>
  <si>
    <t>Sigle pole 16 amps</t>
  </si>
  <si>
    <t>Sigle pole 10 amps</t>
  </si>
  <si>
    <t>Light Fittings</t>
  </si>
  <si>
    <t>T5 fittings (LED)</t>
  </si>
  <si>
    <t>11w down lights</t>
  </si>
  <si>
    <t xml:space="preserve"> 100w LED for out side</t>
  </si>
  <si>
    <t>Metal box</t>
  </si>
  <si>
    <t>8 model box</t>
  </si>
  <si>
    <t>3 model box</t>
  </si>
  <si>
    <t>2 model box</t>
  </si>
  <si>
    <t>6 amps 1way switch</t>
  </si>
  <si>
    <t>20 amps 1way switch</t>
  </si>
  <si>
    <t>16 amps socket</t>
  </si>
  <si>
    <t>FANs</t>
  </si>
  <si>
    <t>Wall mount fan</t>
  </si>
  <si>
    <t>9" toilet exhaust fan</t>
  </si>
  <si>
    <t>Hand draier</t>
  </si>
  <si>
    <t>Earth pit</t>
  </si>
  <si>
    <t>Earth pit for panel body earthing</t>
  </si>
  <si>
    <t>Earth pit for lighting arrest</t>
  </si>
  <si>
    <t>Earth strip GI 6x40mm</t>
  </si>
  <si>
    <t>PVC Pipes,junction box,bend</t>
  </si>
  <si>
    <t>25mm pipe</t>
  </si>
  <si>
    <t>25mm bend</t>
  </si>
  <si>
    <t>25mm Junction box</t>
  </si>
  <si>
    <t>UPS</t>
  </si>
  <si>
    <t>2 KV UPS with batteries and racks</t>
  </si>
  <si>
    <t xml:space="preserve"> BOQ FOR INDOOR PLAY COURTS WORK AT IPE SITE SHAMIRPET</t>
  </si>
  <si>
    <t>Providing and Laying of LDPE sheet as separation membrane below P.C.C</t>
  </si>
  <si>
    <t>Providing and laying Compacting  of 150mm thick WMM for the base of the grade slab</t>
  </si>
  <si>
    <t>Providing and Laying of 600mmx600mm Tile flooring including Toilet Flooring</t>
  </si>
  <si>
    <t xml:space="preserve"> Wall cladding by tiles for Restroom area</t>
  </si>
  <si>
    <t>EXTERNAL WORKS</t>
  </si>
  <si>
    <t>Loading &amp; Carting away the Debris within the Campus</t>
  </si>
  <si>
    <t xml:space="preserve"> 200mm thick Block work by Light weight block with CM1:5</t>
  </si>
  <si>
    <t>Rate</t>
  </si>
  <si>
    <t>Amount</t>
  </si>
  <si>
    <t>Please fill these columns</t>
  </si>
</sst>
</file>

<file path=xl/styles.xml><?xml version="1.0" encoding="utf-8"?>
<styleSheet xmlns="http://schemas.openxmlformats.org/spreadsheetml/2006/main">
  <numFmts count="2">
    <numFmt numFmtId="164" formatCode="_ * #,##0.00_ ;_ * \-#,##0.00_ ;_ * &quot;-&quot;??_ ;_ @_ "/>
    <numFmt numFmtId="165" formatCode="0.000"/>
  </numFmts>
  <fonts count="10">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b/>
      <sz val="14"/>
      <name val="Calibri"/>
      <family val="2"/>
      <scheme val="minor"/>
    </font>
    <font>
      <b/>
      <sz val="12"/>
      <name val="Calibri"/>
      <family val="2"/>
      <scheme val="minor"/>
    </font>
    <font>
      <b/>
      <sz val="11"/>
      <name val="Calibri"/>
      <family val="2"/>
      <scheme val="minor"/>
    </font>
    <font>
      <sz val="14"/>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12">
    <xf numFmtId="0" fontId="0" fillId="0" borderId="0" xfId="0"/>
    <xf numFmtId="2" fontId="0" fillId="0" borderId="1" xfId="0" applyNumberFormat="1" applyBorder="1" applyAlignment="1">
      <alignment horizontal="center" vertical="center"/>
    </xf>
    <xf numFmtId="2" fontId="0" fillId="0" borderId="1" xfId="0" applyNumberFormat="1" applyBorder="1" applyAlignment="1">
      <alignment horizontal="center"/>
    </xf>
    <xf numFmtId="0" fontId="0" fillId="0" borderId="1" xfId="0" applyBorder="1"/>
    <xf numFmtId="0" fontId="0" fillId="0" borderId="1" xfId="0" applyBorder="1" applyAlignment="1">
      <alignment horizontal="center"/>
    </xf>
    <xf numFmtId="2" fontId="1" fillId="0" borderId="1" xfId="0" applyNumberFormat="1" applyFont="1" applyBorder="1" applyAlignment="1">
      <alignment horizontal="center"/>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Font="1" applyBorder="1"/>
    <xf numFmtId="0" fontId="0" fillId="0" borderId="1" xfId="0" applyFont="1" applyBorder="1" applyAlignment="1">
      <alignment horizontal="center"/>
    </xf>
    <xf numFmtId="0" fontId="1" fillId="0" borderId="1" xfId="0" applyFont="1" applyBorder="1" applyAlignment="1">
      <alignment horizontal="center"/>
    </xf>
    <xf numFmtId="2" fontId="0" fillId="0" borderId="1" xfId="0" applyNumberFormat="1" applyFont="1" applyBorder="1" applyAlignment="1">
      <alignment horizontal="center"/>
    </xf>
    <xf numFmtId="0" fontId="1" fillId="0" borderId="1" xfId="0" applyFont="1" applyBorder="1" applyAlignment="1">
      <alignment horizontal="center" wrapText="1"/>
    </xf>
    <xf numFmtId="0" fontId="0" fillId="0" borderId="0" xfId="0" applyAlignment="1">
      <alignment wrapText="1"/>
    </xf>
    <xf numFmtId="0" fontId="0" fillId="0" borderId="0" xfId="0" applyAlignment="1">
      <alignment horizontal="center"/>
    </xf>
    <xf numFmtId="2" fontId="0" fillId="0" borderId="0" xfId="0" applyNumberFormat="1" applyAlignment="1">
      <alignment horizontal="center"/>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wrapText="1"/>
    </xf>
    <xf numFmtId="0" fontId="1" fillId="0" borderId="1" xfId="0" applyFont="1" applyBorder="1" applyAlignment="1">
      <alignment horizontal="left" wrapText="1"/>
    </xf>
    <xf numFmtId="0" fontId="1" fillId="0" borderId="1" xfId="0" applyFont="1" applyBorder="1" applyAlignment="1">
      <alignment wrapText="1"/>
    </xf>
    <xf numFmtId="0" fontId="0" fillId="0" borderId="0" xfId="0" applyAlignment="1">
      <alignment vertical="center"/>
    </xf>
    <xf numFmtId="0" fontId="1" fillId="0" borderId="1" xfId="0" applyFont="1" applyBorder="1" applyAlignment="1">
      <alignment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vertical="center" wrapText="1"/>
    </xf>
    <xf numFmtId="2" fontId="0"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Font="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vertical="center"/>
    </xf>
    <xf numFmtId="1" fontId="0" fillId="0" borderId="0" xfId="0" applyNumberFormat="1" applyAlignment="1">
      <alignment horizontal="center" vertical="center"/>
    </xf>
    <xf numFmtId="2" fontId="0" fillId="0" borderId="0" xfId="0" applyNumberFormat="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xf>
    <xf numFmtId="1" fontId="1" fillId="0" borderId="0" xfId="0" applyNumberFormat="1" applyFont="1" applyAlignment="1">
      <alignment horizontal="center" vertical="center"/>
    </xf>
    <xf numFmtId="0" fontId="0" fillId="0" borderId="1" xfId="0" applyNumberFormat="1" applyBorder="1" applyAlignment="1">
      <alignment vertical="center" wrapText="1"/>
    </xf>
    <xf numFmtId="2" fontId="0" fillId="0" borderId="0" xfId="0" applyNumberForma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vertical="center"/>
    </xf>
    <xf numFmtId="165" fontId="0" fillId="0" borderId="1" xfId="0" applyNumberFormat="1" applyBorder="1" applyAlignment="1">
      <alignment horizontal="center" vertical="center"/>
    </xf>
    <xf numFmtId="165" fontId="1" fillId="0" borderId="1" xfId="0" applyNumberFormat="1" applyFont="1" applyBorder="1" applyAlignment="1">
      <alignment horizontal="center" vertical="center"/>
    </xf>
    <xf numFmtId="0" fontId="5" fillId="0" borderId="0" xfId="0" applyFont="1"/>
    <xf numFmtId="0" fontId="5" fillId="0" borderId="0" xfId="0" applyFont="1" applyAlignment="1">
      <alignment vertical="center"/>
    </xf>
    <xf numFmtId="0" fontId="7" fillId="0" borderId="1" xfId="0" applyFont="1" applyBorder="1" applyAlignment="1">
      <alignment horizontal="center" vertical="center"/>
    </xf>
    <xf numFmtId="0" fontId="5" fillId="0" borderId="1" xfId="0" applyFont="1" applyBorder="1"/>
    <xf numFmtId="0" fontId="8" fillId="0" borderId="1" xfId="0" applyFont="1" applyBorder="1" applyAlignment="1">
      <alignment horizontal="center"/>
    </xf>
    <xf numFmtId="0" fontId="8" fillId="0" borderId="1" xfId="0" applyFont="1" applyBorder="1" applyAlignment="1">
      <alignment horizontal="left"/>
    </xf>
    <xf numFmtId="0" fontId="5" fillId="0" borderId="1" xfId="0" applyFont="1" applyBorder="1" applyAlignment="1">
      <alignment horizontal="center"/>
    </xf>
    <xf numFmtId="0" fontId="8" fillId="0" borderId="1" xfId="0" applyFont="1" applyBorder="1"/>
    <xf numFmtId="0" fontId="8" fillId="0" borderId="0" xfId="0" applyFont="1" applyAlignment="1">
      <alignment horizontal="center"/>
    </xf>
    <xf numFmtId="0" fontId="5" fillId="0" borderId="0" xfId="0" applyFont="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2" fontId="9" fillId="0" borderId="1" xfId="0" applyNumberFormat="1"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6" fillId="0" borderId="1" xfId="0" applyFont="1" applyBorder="1" applyAlignment="1">
      <alignment vertical="center" wrapText="1"/>
    </xf>
    <xf numFmtId="0" fontId="9" fillId="0" borderId="1" xfId="0" applyNumberFormat="1" applyFont="1" applyBorder="1" applyAlignment="1">
      <alignment vertical="center" wrapText="1"/>
    </xf>
    <xf numFmtId="0" fontId="9" fillId="0" borderId="1" xfId="0" applyFont="1" applyBorder="1"/>
    <xf numFmtId="0" fontId="6" fillId="0" borderId="1" xfId="0" applyFont="1" applyBorder="1" applyAlignment="1">
      <alignment vertical="center"/>
    </xf>
    <xf numFmtId="0" fontId="9"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1"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2" fontId="2" fillId="0" borderId="9" xfId="0" applyNumberFormat="1" applyFont="1" applyBorder="1" applyAlignment="1">
      <alignment horizontal="center" vertical="center"/>
    </xf>
    <xf numFmtId="2" fontId="2" fillId="0" borderId="10" xfId="0" applyNumberFormat="1" applyFont="1" applyBorder="1" applyAlignment="1">
      <alignment horizontal="center" vertical="center"/>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2" borderId="1" xfId="0" applyFont="1" applyFill="1" applyBorder="1" applyAlignment="1">
      <alignment horizontal="center" vertical="center"/>
    </xf>
    <xf numFmtId="0" fontId="5" fillId="2" borderId="1" xfId="0" applyFont="1" applyFill="1" applyBorder="1"/>
    <xf numFmtId="164" fontId="5" fillId="2" borderId="1" xfId="0" applyNumberFormat="1" applyFont="1" applyFill="1" applyBorder="1"/>
    <xf numFmtId="0" fontId="8" fillId="0" borderId="8"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71"/>
  <sheetViews>
    <sheetView tabSelected="1" topLeftCell="A59" zoomScaleSheetLayoutView="85" workbookViewId="0">
      <selection activeCell="E61" sqref="E61"/>
    </sheetView>
  </sheetViews>
  <sheetFormatPr defaultRowHeight="15"/>
  <cols>
    <col min="1" max="1" width="9.140625" style="58"/>
    <col min="2" max="2" width="95.42578125" style="59" customWidth="1"/>
    <col min="3" max="3" width="11.5703125" style="59" customWidth="1"/>
    <col min="4" max="4" width="13.85546875" style="59" customWidth="1"/>
    <col min="5" max="5" width="11.140625" style="58" customWidth="1"/>
    <col min="6" max="6" width="15.5703125" style="58" customWidth="1"/>
    <col min="7" max="16384" width="9.140625" style="58"/>
  </cols>
  <sheetData>
    <row r="1" spans="1:6">
      <c r="A1" s="81" t="s">
        <v>243</v>
      </c>
      <c r="B1" s="82"/>
      <c r="C1" s="82"/>
      <c r="D1" s="82"/>
    </row>
    <row r="2" spans="1:6" ht="27.75" customHeight="1">
      <c r="A2" s="83"/>
      <c r="B2" s="84"/>
      <c r="C2" s="84"/>
      <c r="D2" s="84"/>
      <c r="E2" s="111" t="s">
        <v>253</v>
      </c>
      <c r="F2" s="111"/>
    </row>
    <row r="3" spans="1:6" s="59" customFormat="1" ht="23.25" customHeight="1">
      <c r="A3" s="60" t="s">
        <v>1</v>
      </c>
      <c r="B3" s="60" t="s">
        <v>14</v>
      </c>
      <c r="C3" s="60" t="s">
        <v>15</v>
      </c>
      <c r="D3" s="60" t="s">
        <v>44</v>
      </c>
      <c r="E3" s="108" t="s">
        <v>251</v>
      </c>
      <c r="F3" s="108" t="s">
        <v>252</v>
      </c>
    </row>
    <row r="4" spans="1:6" ht="42.75" customHeight="1">
      <c r="A4" s="68">
        <v>1</v>
      </c>
      <c r="B4" s="69" t="s">
        <v>21</v>
      </c>
      <c r="C4" s="68" t="s">
        <v>11</v>
      </c>
      <c r="D4" s="70">
        <f>Measurements!G17</f>
        <v>358.93200000000002</v>
      </c>
      <c r="E4" s="109"/>
      <c r="F4" s="109">
        <f>D4*E4</f>
        <v>0</v>
      </c>
    </row>
    <row r="5" spans="1:6" ht="63.75" customHeight="1">
      <c r="A5" s="68">
        <v>2</v>
      </c>
      <c r="B5" s="71" t="s">
        <v>193</v>
      </c>
      <c r="C5" s="68" t="s">
        <v>11</v>
      </c>
      <c r="D5" s="70">
        <f>Measurements!G24</f>
        <v>446.625</v>
      </c>
      <c r="E5" s="109"/>
      <c r="F5" s="109">
        <f t="shared" ref="F5:F67" si="0">D5*E5</f>
        <v>0</v>
      </c>
    </row>
    <row r="6" spans="1:6" ht="48" customHeight="1">
      <c r="A6" s="68">
        <v>3</v>
      </c>
      <c r="B6" s="71" t="s">
        <v>244</v>
      </c>
      <c r="C6" s="68" t="s">
        <v>10</v>
      </c>
      <c r="D6" s="70">
        <f>Measurements!G31</f>
        <v>873.92</v>
      </c>
      <c r="E6" s="109"/>
      <c r="F6" s="109">
        <f t="shared" si="0"/>
        <v>0</v>
      </c>
    </row>
    <row r="7" spans="1:6" ht="45.75" customHeight="1">
      <c r="A7" s="68">
        <v>4</v>
      </c>
      <c r="B7" s="69" t="s">
        <v>38</v>
      </c>
      <c r="C7" s="68" t="s">
        <v>11</v>
      </c>
      <c r="D7" s="70">
        <f>Measurements!G40</f>
        <v>21.4251</v>
      </c>
      <c r="E7" s="109"/>
      <c r="F7" s="109">
        <f t="shared" si="0"/>
        <v>0</v>
      </c>
    </row>
    <row r="8" spans="1:6" ht="39.75" customHeight="1">
      <c r="A8" s="68">
        <v>5</v>
      </c>
      <c r="B8" s="71" t="s">
        <v>245</v>
      </c>
      <c r="C8" s="68" t="s">
        <v>10</v>
      </c>
      <c r="D8" s="70">
        <f>Measurements!G43</f>
        <v>684.57</v>
      </c>
      <c r="E8" s="109"/>
      <c r="F8" s="109">
        <f t="shared" si="0"/>
        <v>0</v>
      </c>
    </row>
    <row r="9" spans="1:6" ht="18.75">
      <c r="A9" s="68">
        <v>6</v>
      </c>
      <c r="B9" s="72" t="s">
        <v>35</v>
      </c>
      <c r="C9" s="68" t="s">
        <v>16</v>
      </c>
      <c r="D9" s="70">
        <v>30</v>
      </c>
      <c r="E9" s="109"/>
      <c r="F9" s="109">
        <f t="shared" si="0"/>
        <v>0</v>
      </c>
    </row>
    <row r="10" spans="1:6" ht="37.5">
      <c r="A10" s="68">
        <v>7</v>
      </c>
      <c r="B10" s="69" t="s">
        <v>76</v>
      </c>
      <c r="C10" s="68" t="s">
        <v>11</v>
      </c>
      <c r="D10" s="70">
        <f>Measurements!G69</f>
        <v>264.69794999999999</v>
      </c>
      <c r="E10" s="109"/>
      <c r="F10" s="109">
        <f t="shared" si="0"/>
        <v>0</v>
      </c>
    </row>
    <row r="11" spans="1:6" ht="18.75">
      <c r="A11" s="68">
        <v>8</v>
      </c>
      <c r="B11" s="69" t="s">
        <v>33</v>
      </c>
      <c r="C11" s="68" t="s">
        <v>10</v>
      </c>
      <c r="D11" s="70">
        <f>Measurements!G94</f>
        <v>1354.4269999999999</v>
      </c>
      <c r="E11" s="109"/>
      <c r="F11" s="109">
        <f t="shared" si="0"/>
        <v>0</v>
      </c>
    </row>
    <row r="12" spans="1:6" ht="18.75">
      <c r="A12" s="68">
        <v>9</v>
      </c>
      <c r="B12" s="69" t="s">
        <v>172</v>
      </c>
      <c r="C12" s="68" t="s">
        <v>10</v>
      </c>
      <c r="D12" s="70">
        <f>Measurements!G95</f>
        <v>676.80000000000007</v>
      </c>
      <c r="E12" s="109"/>
      <c r="F12" s="109">
        <f t="shared" si="0"/>
        <v>0</v>
      </c>
    </row>
    <row r="13" spans="1:6" ht="18.75">
      <c r="A13" s="68">
        <v>10</v>
      </c>
      <c r="B13" s="69" t="s">
        <v>250</v>
      </c>
      <c r="C13" s="68"/>
      <c r="D13" s="70"/>
      <c r="E13" s="109"/>
      <c r="F13" s="109">
        <f t="shared" si="0"/>
        <v>0</v>
      </c>
    </row>
    <row r="14" spans="1:6" ht="18.75">
      <c r="A14" s="68"/>
      <c r="B14" s="69" t="s">
        <v>87</v>
      </c>
      <c r="C14" s="68" t="s">
        <v>10</v>
      </c>
      <c r="D14" s="70">
        <f>Measurements!G107</f>
        <v>244.12880000000001</v>
      </c>
      <c r="E14" s="109"/>
      <c r="F14" s="109">
        <f t="shared" si="0"/>
        <v>0</v>
      </c>
    </row>
    <row r="15" spans="1:6" ht="18.75">
      <c r="A15" s="68"/>
      <c r="B15" s="69" t="s">
        <v>88</v>
      </c>
      <c r="C15" s="68" t="s">
        <v>10</v>
      </c>
      <c r="D15" s="70">
        <f>Measurements!G115</f>
        <v>551.50799999999992</v>
      </c>
      <c r="E15" s="109"/>
      <c r="F15" s="109">
        <f t="shared" si="0"/>
        <v>0</v>
      </c>
    </row>
    <row r="16" spans="1:6" ht="18.75">
      <c r="A16" s="68"/>
      <c r="B16" s="69" t="s">
        <v>97</v>
      </c>
      <c r="C16" s="68" t="s">
        <v>10</v>
      </c>
      <c r="D16" s="70">
        <f>Measurements!G120</f>
        <v>328.608</v>
      </c>
      <c r="E16" s="109"/>
      <c r="F16" s="109">
        <f t="shared" si="0"/>
        <v>0</v>
      </c>
    </row>
    <row r="17" spans="1:6" ht="18.75">
      <c r="A17" s="68">
        <v>11</v>
      </c>
      <c r="B17" s="69" t="s">
        <v>26</v>
      </c>
      <c r="C17" s="68"/>
      <c r="D17" s="70"/>
      <c r="E17" s="109"/>
      <c r="F17" s="109">
        <f t="shared" si="0"/>
        <v>0</v>
      </c>
    </row>
    <row r="18" spans="1:6" ht="18.75">
      <c r="A18" s="68"/>
      <c r="B18" s="69" t="s">
        <v>87</v>
      </c>
      <c r="C18" s="68" t="s">
        <v>10</v>
      </c>
      <c r="D18" s="70">
        <f>Measurements!G133</f>
        <v>653.7399999999999</v>
      </c>
      <c r="E18" s="109"/>
      <c r="F18" s="109">
        <f t="shared" si="0"/>
        <v>0</v>
      </c>
    </row>
    <row r="19" spans="1:6" ht="18.75">
      <c r="A19" s="68"/>
      <c r="B19" s="69" t="s">
        <v>88</v>
      </c>
      <c r="C19" s="68" t="s">
        <v>10</v>
      </c>
      <c r="D19" s="70">
        <f>Measurements!G141</f>
        <v>1126.9199999999998</v>
      </c>
      <c r="E19" s="109"/>
      <c r="F19" s="109">
        <f t="shared" si="0"/>
        <v>0</v>
      </c>
    </row>
    <row r="20" spans="1:6" ht="18.75">
      <c r="A20" s="68"/>
      <c r="B20" s="69" t="s">
        <v>97</v>
      </c>
      <c r="C20" s="68" t="s">
        <v>10</v>
      </c>
      <c r="D20" s="70">
        <f>Measurements!G146</f>
        <v>849.1296000000001</v>
      </c>
      <c r="E20" s="109"/>
      <c r="F20" s="109">
        <f t="shared" si="0"/>
        <v>0</v>
      </c>
    </row>
    <row r="21" spans="1:6" ht="18.75">
      <c r="A21" s="68">
        <v>12</v>
      </c>
      <c r="B21" s="69" t="s">
        <v>12</v>
      </c>
      <c r="C21" s="68" t="s">
        <v>10</v>
      </c>
      <c r="D21" s="70">
        <f>Measurements!G149</f>
        <v>300</v>
      </c>
      <c r="E21" s="109"/>
      <c r="F21" s="109">
        <f t="shared" si="0"/>
        <v>0</v>
      </c>
    </row>
    <row r="22" spans="1:6" ht="43.5" customHeight="1">
      <c r="A22" s="68">
        <v>13</v>
      </c>
      <c r="B22" s="69" t="s">
        <v>246</v>
      </c>
      <c r="C22" s="68" t="s">
        <v>10</v>
      </c>
      <c r="D22" s="70">
        <f>Measurements!G151</f>
        <v>500</v>
      </c>
      <c r="E22" s="109"/>
      <c r="F22" s="109">
        <f t="shared" si="0"/>
        <v>0</v>
      </c>
    </row>
    <row r="23" spans="1:6" ht="18.75">
      <c r="A23" s="68">
        <v>14</v>
      </c>
      <c r="B23" s="69" t="s">
        <v>247</v>
      </c>
      <c r="C23" s="68" t="s">
        <v>10</v>
      </c>
      <c r="D23" s="70">
        <f>Measurements!G152</f>
        <v>115.19999999999999</v>
      </c>
      <c r="E23" s="109"/>
      <c r="F23" s="109">
        <f t="shared" si="0"/>
        <v>0</v>
      </c>
    </row>
    <row r="24" spans="1:6" ht="18.75">
      <c r="A24" s="68">
        <v>15</v>
      </c>
      <c r="B24" s="69" t="s">
        <v>192</v>
      </c>
      <c r="C24" s="68" t="s">
        <v>10</v>
      </c>
      <c r="D24" s="70">
        <f>Measurements!G156</f>
        <v>86.2</v>
      </c>
      <c r="E24" s="109"/>
      <c r="F24" s="109">
        <f t="shared" si="0"/>
        <v>0</v>
      </c>
    </row>
    <row r="25" spans="1:6" ht="30" customHeight="1">
      <c r="A25" s="68">
        <v>16</v>
      </c>
      <c r="B25" s="69" t="s">
        <v>82</v>
      </c>
      <c r="C25" s="68" t="s">
        <v>83</v>
      </c>
      <c r="D25" s="70">
        <f>Measurements!G157</f>
        <v>30</v>
      </c>
      <c r="E25" s="109"/>
      <c r="F25" s="109">
        <f t="shared" si="0"/>
        <v>0</v>
      </c>
    </row>
    <row r="26" spans="1:6" ht="18.75">
      <c r="A26" s="68">
        <v>17</v>
      </c>
      <c r="B26" s="69" t="s">
        <v>195</v>
      </c>
      <c r="C26" s="68" t="s">
        <v>2</v>
      </c>
      <c r="D26" s="70">
        <f>Measurements!G161</f>
        <v>14</v>
      </c>
      <c r="E26" s="109"/>
      <c r="F26" s="109">
        <f t="shared" si="0"/>
        <v>0</v>
      </c>
    </row>
    <row r="27" spans="1:6" ht="18.75">
      <c r="A27" s="68">
        <v>18</v>
      </c>
      <c r="B27" s="69" t="s">
        <v>196</v>
      </c>
      <c r="C27" s="68" t="s">
        <v>2</v>
      </c>
      <c r="D27" s="70">
        <v>1</v>
      </c>
      <c r="E27" s="109"/>
      <c r="F27" s="109">
        <f t="shared" si="0"/>
        <v>0</v>
      </c>
    </row>
    <row r="28" spans="1:6" ht="18.75">
      <c r="A28" s="68">
        <v>19</v>
      </c>
      <c r="B28" s="69" t="s">
        <v>197</v>
      </c>
      <c r="C28" s="68" t="s">
        <v>2</v>
      </c>
      <c r="D28" s="70">
        <f>Measurements!G162</f>
        <v>6</v>
      </c>
      <c r="E28" s="109"/>
      <c r="F28" s="109">
        <f t="shared" si="0"/>
        <v>0</v>
      </c>
    </row>
    <row r="29" spans="1:6" ht="18.75">
      <c r="A29" s="68">
        <v>20</v>
      </c>
      <c r="B29" s="72" t="s">
        <v>200</v>
      </c>
      <c r="C29" s="74" t="s">
        <v>2</v>
      </c>
      <c r="D29" s="70">
        <v>3</v>
      </c>
      <c r="E29" s="109"/>
      <c r="F29" s="109">
        <f t="shared" si="0"/>
        <v>0</v>
      </c>
    </row>
    <row r="30" spans="1:6" ht="37.5">
      <c r="A30" s="68">
        <v>21</v>
      </c>
      <c r="B30" s="72" t="s">
        <v>201</v>
      </c>
      <c r="C30" s="74" t="s">
        <v>2</v>
      </c>
      <c r="D30" s="70">
        <v>7</v>
      </c>
      <c r="E30" s="109"/>
      <c r="F30" s="109">
        <f t="shared" si="0"/>
        <v>0</v>
      </c>
    </row>
    <row r="31" spans="1:6" ht="18.75">
      <c r="A31" s="68">
        <v>22</v>
      </c>
      <c r="B31" s="69" t="s">
        <v>13</v>
      </c>
      <c r="C31" s="68" t="s">
        <v>10</v>
      </c>
      <c r="D31" s="70">
        <f>Measurements!G172</f>
        <v>2127.6696000000002</v>
      </c>
      <c r="E31" s="109"/>
      <c r="F31" s="109">
        <f t="shared" si="0"/>
        <v>0</v>
      </c>
    </row>
    <row r="32" spans="1:6" ht="37.5">
      <c r="A32" s="68">
        <v>23</v>
      </c>
      <c r="B32" s="69" t="s">
        <v>28</v>
      </c>
      <c r="C32" s="68" t="s">
        <v>10</v>
      </c>
      <c r="D32" s="70">
        <f>Measurements!G184</f>
        <v>2223.6696000000002</v>
      </c>
      <c r="E32" s="109"/>
      <c r="F32" s="109">
        <f t="shared" si="0"/>
        <v>0</v>
      </c>
    </row>
    <row r="33" spans="1:6" ht="56.25">
      <c r="A33" s="68">
        <v>24</v>
      </c>
      <c r="B33" s="69" t="s">
        <v>40</v>
      </c>
      <c r="C33" s="68" t="s">
        <v>10</v>
      </c>
      <c r="D33" s="70">
        <f>Measurements!G188</f>
        <v>790.4</v>
      </c>
      <c r="E33" s="109"/>
      <c r="F33" s="109">
        <f t="shared" si="0"/>
        <v>0</v>
      </c>
    </row>
    <row r="34" spans="1:6" ht="18.75">
      <c r="A34" s="68">
        <v>25</v>
      </c>
      <c r="B34" s="69" t="s">
        <v>34</v>
      </c>
      <c r="C34" s="68" t="s">
        <v>31</v>
      </c>
      <c r="D34" s="70">
        <f>Measurements!G191</f>
        <v>60</v>
      </c>
      <c r="E34" s="109"/>
      <c r="F34" s="109">
        <f t="shared" si="0"/>
        <v>0</v>
      </c>
    </row>
    <row r="35" spans="1:6" ht="37.5">
      <c r="A35" s="68">
        <v>26</v>
      </c>
      <c r="B35" s="69" t="s">
        <v>37</v>
      </c>
      <c r="C35" s="68" t="s">
        <v>10</v>
      </c>
      <c r="D35" s="70">
        <f>Measurements!G194</f>
        <v>56</v>
      </c>
      <c r="E35" s="109"/>
      <c r="F35" s="109">
        <f t="shared" si="0"/>
        <v>0</v>
      </c>
    </row>
    <row r="36" spans="1:6" ht="18.75">
      <c r="A36" s="68">
        <v>27</v>
      </c>
      <c r="B36" s="69" t="s">
        <v>104</v>
      </c>
      <c r="C36" s="68" t="s">
        <v>10</v>
      </c>
      <c r="D36" s="70">
        <f>Measurements!G198</f>
        <v>2360</v>
      </c>
      <c r="E36" s="109"/>
      <c r="F36" s="109">
        <f t="shared" si="0"/>
        <v>0</v>
      </c>
    </row>
    <row r="37" spans="1:6" ht="18.75">
      <c r="A37" s="68">
        <v>28</v>
      </c>
      <c r="B37" s="69" t="s">
        <v>191</v>
      </c>
      <c r="C37" s="68" t="s">
        <v>10</v>
      </c>
      <c r="D37" s="70">
        <v>55</v>
      </c>
      <c r="E37" s="109"/>
      <c r="F37" s="109">
        <f t="shared" si="0"/>
        <v>0</v>
      </c>
    </row>
    <row r="38" spans="1:6" ht="18.75">
      <c r="A38" s="68"/>
      <c r="B38" s="75" t="s">
        <v>7</v>
      </c>
      <c r="C38" s="68"/>
      <c r="D38" s="70"/>
      <c r="E38" s="109"/>
      <c r="F38" s="109">
        <f t="shared" si="0"/>
        <v>0</v>
      </c>
    </row>
    <row r="39" spans="1:6" ht="18.75">
      <c r="A39" s="68"/>
      <c r="B39" s="75" t="s">
        <v>248</v>
      </c>
      <c r="C39" s="68"/>
      <c r="D39" s="70"/>
      <c r="E39" s="109"/>
      <c r="F39" s="109">
        <f t="shared" si="0"/>
        <v>0</v>
      </c>
    </row>
    <row r="40" spans="1:6" ht="48" customHeight="1">
      <c r="A40" s="68">
        <v>1</v>
      </c>
      <c r="B40" s="72" t="s">
        <v>198</v>
      </c>
      <c r="C40" s="68" t="s">
        <v>43</v>
      </c>
      <c r="D40" s="70">
        <f>Measurements!G7</f>
        <v>1</v>
      </c>
      <c r="E40" s="109"/>
      <c r="F40" s="109">
        <f t="shared" si="0"/>
        <v>0</v>
      </c>
    </row>
    <row r="41" spans="1:6" ht="23.25" customHeight="1">
      <c r="A41" s="68">
        <v>2</v>
      </c>
      <c r="B41" s="72" t="s">
        <v>249</v>
      </c>
      <c r="C41" s="68" t="s">
        <v>42</v>
      </c>
      <c r="D41" s="70">
        <f>Measurements!G10</f>
        <v>25</v>
      </c>
      <c r="E41" s="109"/>
      <c r="F41" s="109">
        <f t="shared" si="0"/>
        <v>0</v>
      </c>
    </row>
    <row r="42" spans="1:6" ht="23.25" customHeight="1">
      <c r="A42" s="68">
        <v>3</v>
      </c>
      <c r="B42" s="72" t="s">
        <v>111</v>
      </c>
      <c r="C42" s="68" t="s">
        <v>11</v>
      </c>
      <c r="D42" s="70">
        <f>Measurements!G212</f>
        <v>324</v>
      </c>
      <c r="E42" s="109"/>
      <c r="F42" s="109">
        <f t="shared" si="0"/>
        <v>0</v>
      </c>
    </row>
    <row r="43" spans="1:6" ht="46.5" customHeight="1">
      <c r="A43" s="68">
        <v>4</v>
      </c>
      <c r="B43" s="71" t="s">
        <v>199</v>
      </c>
      <c r="C43" s="68" t="s">
        <v>11</v>
      </c>
      <c r="D43" s="70">
        <f>Measurements!G213</f>
        <v>216</v>
      </c>
      <c r="E43" s="109"/>
      <c r="F43" s="109">
        <f t="shared" si="0"/>
        <v>0</v>
      </c>
    </row>
    <row r="44" spans="1:6" ht="45.75" customHeight="1">
      <c r="A44" s="68">
        <v>5</v>
      </c>
      <c r="B44" s="72" t="s">
        <v>110</v>
      </c>
      <c r="C44" s="68" t="s">
        <v>10</v>
      </c>
      <c r="D44" s="70">
        <f>Measurements!G214</f>
        <v>720</v>
      </c>
      <c r="E44" s="109"/>
      <c r="F44" s="109">
        <f t="shared" si="0"/>
        <v>0</v>
      </c>
    </row>
    <row r="45" spans="1:6" ht="150.75" customHeight="1">
      <c r="A45" s="68">
        <v>6</v>
      </c>
      <c r="B45" s="76" t="s">
        <v>100</v>
      </c>
      <c r="C45" s="68" t="s">
        <v>10</v>
      </c>
      <c r="D45" s="70">
        <f>Measurements!G205</f>
        <v>740</v>
      </c>
      <c r="E45" s="109"/>
      <c r="F45" s="109">
        <f t="shared" si="0"/>
        <v>0</v>
      </c>
    </row>
    <row r="46" spans="1:6" ht="38.25" customHeight="1">
      <c r="A46" s="68">
        <v>7</v>
      </c>
      <c r="B46" s="69" t="s">
        <v>102</v>
      </c>
      <c r="C46" s="68" t="s">
        <v>11</v>
      </c>
      <c r="D46" s="70">
        <f>Measurements!G211</f>
        <v>67.5</v>
      </c>
      <c r="E46" s="109"/>
      <c r="F46" s="109">
        <f t="shared" si="0"/>
        <v>0</v>
      </c>
    </row>
    <row r="47" spans="1:6" ht="32.25" customHeight="1">
      <c r="A47" s="77"/>
      <c r="B47" s="78" t="s">
        <v>22</v>
      </c>
      <c r="C47" s="73"/>
      <c r="D47" s="73"/>
      <c r="E47" s="110"/>
      <c r="F47" s="109">
        <f t="shared" si="0"/>
        <v>0</v>
      </c>
    </row>
    <row r="48" spans="1:6" ht="32.25" customHeight="1">
      <c r="A48" s="77"/>
      <c r="B48" s="78" t="s">
        <v>173</v>
      </c>
      <c r="C48" s="73"/>
      <c r="D48" s="73"/>
      <c r="E48" s="109"/>
      <c r="F48" s="109">
        <f t="shared" si="0"/>
        <v>0</v>
      </c>
    </row>
    <row r="49" spans="1:6" ht="44.25" customHeight="1">
      <c r="A49" s="74">
        <v>1</v>
      </c>
      <c r="B49" s="72" t="s">
        <v>175</v>
      </c>
      <c r="C49" s="74" t="s">
        <v>174</v>
      </c>
      <c r="D49" s="70">
        <v>16</v>
      </c>
      <c r="E49" s="109"/>
      <c r="F49" s="109">
        <f t="shared" si="0"/>
        <v>0</v>
      </c>
    </row>
    <row r="50" spans="1:6" ht="32.25" customHeight="1">
      <c r="A50" s="74">
        <v>2</v>
      </c>
      <c r="B50" s="79" t="s">
        <v>176</v>
      </c>
      <c r="C50" s="74" t="s">
        <v>83</v>
      </c>
      <c r="D50" s="70">
        <v>250</v>
      </c>
      <c r="E50" s="109"/>
      <c r="F50" s="109">
        <f t="shared" si="0"/>
        <v>0</v>
      </c>
    </row>
    <row r="51" spans="1:6" ht="42" customHeight="1">
      <c r="A51" s="74">
        <v>3</v>
      </c>
      <c r="B51" s="72" t="s">
        <v>177</v>
      </c>
      <c r="C51" s="74" t="s">
        <v>83</v>
      </c>
      <c r="D51" s="70">
        <v>250</v>
      </c>
      <c r="E51" s="109"/>
      <c r="F51" s="109">
        <f t="shared" si="0"/>
        <v>0</v>
      </c>
    </row>
    <row r="52" spans="1:6" ht="32.25" customHeight="1">
      <c r="A52" s="74">
        <v>4</v>
      </c>
      <c r="B52" s="79" t="s">
        <v>178</v>
      </c>
      <c r="C52" s="74" t="s">
        <v>2</v>
      </c>
      <c r="D52" s="70">
        <v>4</v>
      </c>
      <c r="E52" s="109"/>
      <c r="F52" s="109">
        <f t="shared" si="0"/>
        <v>0</v>
      </c>
    </row>
    <row r="53" spans="1:6" ht="32.25" customHeight="1">
      <c r="A53" s="74">
        <v>5</v>
      </c>
      <c r="B53" s="79" t="s">
        <v>179</v>
      </c>
      <c r="C53" s="74" t="s">
        <v>2</v>
      </c>
      <c r="D53" s="70">
        <v>20</v>
      </c>
      <c r="E53" s="109"/>
      <c r="F53" s="109">
        <f t="shared" si="0"/>
        <v>0</v>
      </c>
    </row>
    <row r="54" spans="1:6" ht="57.75" customHeight="1">
      <c r="A54" s="74">
        <v>6</v>
      </c>
      <c r="B54" s="72" t="s">
        <v>180</v>
      </c>
      <c r="C54" s="74" t="s">
        <v>43</v>
      </c>
      <c r="D54" s="70">
        <v>1</v>
      </c>
      <c r="E54" s="109"/>
      <c r="F54" s="109">
        <f t="shared" si="0"/>
        <v>0</v>
      </c>
    </row>
    <row r="55" spans="1:6" ht="32.25" customHeight="1">
      <c r="A55" s="74">
        <v>7</v>
      </c>
      <c r="B55" s="69" t="s">
        <v>194</v>
      </c>
      <c r="C55" s="68" t="s">
        <v>2</v>
      </c>
      <c r="D55" s="70">
        <v>10</v>
      </c>
      <c r="E55" s="109"/>
      <c r="F55" s="109">
        <f t="shared" si="0"/>
        <v>0</v>
      </c>
    </row>
    <row r="56" spans="1:6" ht="32.25" customHeight="1">
      <c r="A56" s="74"/>
      <c r="B56" s="78" t="s">
        <v>22</v>
      </c>
      <c r="C56" s="74"/>
      <c r="D56" s="70"/>
      <c r="E56" s="109"/>
      <c r="F56" s="109">
        <f t="shared" si="0"/>
        <v>0</v>
      </c>
    </row>
    <row r="57" spans="1:6" ht="32.25" customHeight="1">
      <c r="A57" s="74"/>
      <c r="B57" s="78" t="s">
        <v>189</v>
      </c>
      <c r="C57" s="74"/>
      <c r="D57" s="70"/>
      <c r="E57" s="109"/>
      <c r="F57" s="109">
        <f t="shared" si="0"/>
        <v>0</v>
      </c>
    </row>
    <row r="58" spans="1:6" ht="32.25" customHeight="1">
      <c r="A58" s="74">
        <v>1</v>
      </c>
      <c r="B58" s="69" t="s">
        <v>183</v>
      </c>
      <c r="C58" s="74" t="s">
        <v>2</v>
      </c>
      <c r="D58" s="70">
        <v>4</v>
      </c>
      <c r="E58" s="109"/>
      <c r="F58" s="109">
        <f t="shared" si="0"/>
        <v>0</v>
      </c>
    </row>
    <row r="59" spans="1:6" ht="32.25" customHeight="1">
      <c r="A59" s="74">
        <v>2</v>
      </c>
      <c r="B59" s="69" t="s">
        <v>184</v>
      </c>
      <c r="C59" s="74" t="s">
        <v>2</v>
      </c>
      <c r="D59" s="70">
        <v>3</v>
      </c>
      <c r="E59" s="109"/>
      <c r="F59" s="109">
        <f t="shared" si="0"/>
        <v>0</v>
      </c>
    </row>
    <row r="60" spans="1:6" ht="32.25" customHeight="1">
      <c r="A60" s="74">
        <v>3</v>
      </c>
      <c r="B60" s="69" t="s">
        <v>182</v>
      </c>
      <c r="C60" s="74" t="s">
        <v>2</v>
      </c>
      <c r="D60" s="70">
        <v>3</v>
      </c>
      <c r="E60" s="109"/>
      <c r="F60" s="109">
        <f t="shared" si="0"/>
        <v>0</v>
      </c>
    </row>
    <row r="61" spans="1:6" ht="32.25" customHeight="1">
      <c r="A61" s="74">
        <v>4</v>
      </c>
      <c r="B61" s="69" t="s">
        <v>181</v>
      </c>
      <c r="C61" s="74" t="s">
        <v>2</v>
      </c>
      <c r="D61" s="70">
        <v>3</v>
      </c>
      <c r="E61" s="109"/>
      <c r="F61" s="109">
        <f t="shared" si="0"/>
        <v>0</v>
      </c>
    </row>
    <row r="62" spans="1:6" ht="32.25" customHeight="1">
      <c r="A62" s="74">
        <v>5</v>
      </c>
      <c r="B62" s="69" t="s">
        <v>187</v>
      </c>
      <c r="C62" s="74" t="s">
        <v>2</v>
      </c>
      <c r="D62" s="70">
        <v>2</v>
      </c>
      <c r="E62" s="109"/>
      <c r="F62" s="109">
        <f t="shared" si="0"/>
        <v>0</v>
      </c>
    </row>
    <row r="63" spans="1:6" ht="56.25" customHeight="1">
      <c r="A63" s="74">
        <v>6</v>
      </c>
      <c r="B63" s="72" t="s">
        <v>185</v>
      </c>
      <c r="C63" s="74" t="s">
        <v>10</v>
      </c>
      <c r="D63" s="70">
        <v>100</v>
      </c>
      <c r="E63" s="109"/>
      <c r="F63" s="109">
        <f t="shared" si="0"/>
        <v>0</v>
      </c>
    </row>
    <row r="64" spans="1:6" ht="32.25" customHeight="1">
      <c r="A64" s="74">
        <v>7</v>
      </c>
      <c r="B64" s="72" t="s">
        <v>186</v>
      </c>
      <c r="C64" s="74" t="s">
        <v>10</v>
      </c>
      <c r="D64" s="70">
        <v>2</v>
      </c>
      <c r="E64" s="109"/>
      <c r="F64" s="109">
        <f t="shared" si="0"/>
        <v>0</v>
      </c>
    </row>
    <row r="65" spans="1:6" ht="32.25" customHeight="1">
      <c r="A65" s="74"/>
      <c r="B65" s="80" t="s">
        <v>22</v>
      </c>
      <c r="C65" s="74"/>
      <c r="D65" s="70"/>
      <c r="E65" s="109"/>
      <c r="F65" s="109">
        <f t="shared" si="0"/>
        <v>0</v>
      </c>
    </row>
    <row r="66" spans="1:6" ht="32.25" customHeight="1">
      <c r="A66" s="74"/>
      <c r="B66" s="78" t="s">
        <v>190</v>
      </c>
      <c r="C66" s="74"/>
      <c r="D66" s="70"/>
      <c r="E66" s="109"/>
      <c r="F66" s="109">
        <f t="shared" si="0"/>
        <v>0</v>
      </c>
    </row>
    <row r="67" spans="1:6" ht="47.25" customHeight="1">
      <c r="A67" s="74">
        <v>1</v>
      </c>
      <c r="B67" s="72" t="s">
        <v>188</v>
      </c>
      <c r="C67" s="74" t="s">
        <v>10</v>
      </c>
      <c r="D67" s="70">
        <v>24</v>
      </c>
      <c r="E67" s="109"/>
      <c r="F67" s="109">
        <f t="shared" si="0"/>
        <v>0</v>
      </c>
    </row>
    <row r="68" spans="1:6" ht="32.25" customHeight="1">
      <c r="A68" s="77"/>
      <c r="B68" s="78" t="s">
        <v>93</v>
      </c>
      <c r="C68" s="73"/>
      <c r="D68" s="73"/>
      <c r="E68" s="109"/>
      <c r="F68" s="109">
        <f>SUM(F4:F67)</f>
        <v>0</v>
      </c>
    </row>
    <row r="71" spans="1:6">
      <c r="B71" s="58"/>
      <c r="C71" s="58"/>
      <c r="D71" s="58"/>
    </row>
  </sheetData>
  <mergeCells count="2">
    <mergeCell ref="A1:D2"/>
    <mergeCell ref="E2:F2"/>
  </mergeCells>
  <pageMargins left="0.19685039370078741" right="0.19685039370078741" top="0.19685039370078741" bottom="0.19685039370078741" header="0.31496062992125984" footer="0.31496062992125984"/>
  <pageSetup paperSize="9" scale="85" orientation="landscape"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dimension ref="A2:H214"/>
  <sheetViews>
    <sheetView topLeftCell="A201" workbookViewId="0">
      <selection activeCell="G221" sqref="G221"/>
    </sheetView>
  </sheetViews>
  <sheetFormatPr defaultRowHeight="15"/>
  <cols>
    <col min="1" max="1" width="9.140625" style="16"/>
    <col min="2" max="2" width="59.28515625" style="15" customWidth="1"/>
    <col min="3" max="3" width="9.140625" style="41"/>
    <col min="4" max="4" width="14.5703125" style="17" customWidth="1"/>
    <col min="5" max="5" width="14.85546875" style="17" customWidth="1"/>
    <col min="6" max="6" width="13.28515625" style="17" customWidth="1"/>
    <col min="7" max="7" width="16.140625" style="42" customWidth="1"/>
    <col min="9" max="9" width="12.140625" customWidth="1"/>
  </cols>
  <sheetData>
    <row r="2" spans="1:8">
      <c r="A2" s="85" t="s">
        <v>41</v>
      </c>
      <c r="B2" s="86"/>
      <c r="C2" s="86"/>
      <c r="D2" s="86"/>
      <c r="E2" s="86"/>
      <c r="F2" s="86"/>
      <c r="G2" s="86"/>
      <c r="H2" s="87"/>
    </row>
    <row r="3" spans="1:8">
      <c r="A3" s="12" t="s">
        <v>1</v>
      </c>
      <c r="B3" s="14" t="s">
        <v>0</v>
      </c>
      <c r="C3" s="36" t="s">
        <v>2</v>
      </c>
      <c r="D3" s="5" t="s">
        <v>3</v>
      </c>
      <c r="E3" s="5" t="s">
        <v>4</v>
      </c>
      <c r="F3" s="5" t="s">
        <v>5</v>
      </c>
      <c r="G3" s="25" t="s">
        <v>6</v>
      </c>
      <c r="H3" s="3"/>
    </row>
    <row r="4" spans="1:8">
      <c r="A4" s="11">
        <v>1</v>
      </c>
      <c r="B4" s="21" t="s">
        <v>17</v>
      </c>
      <c r="C4" s="37" t="s">
        <v>10</v>
      </c>
      <c r="D4" s="2"/>
      <c r="E4" s="2"/>
      <c r="F4" s="2"/>
      <c r="G4" s="18"/>
      <c r="H4" s="10"/>
    </row>
    <row r="5" spans="1:8">
      <c r="A5" s="11"/>
      <c r="B5" s="20" t="s">
        <v>19</v>
      </c>
      <c r="C5" s="38">
        <v>1</v>
      </c>
      <c r="D5" s="13">
        <v>40</v>
      </c>
      <c r="E5" s="13">
        <v>20</v>
      </c>
      <c r="F5" s="2" t="s">
        <v>18</v>
      </c>
      <c r="G5" s="25">
        <f>C5*D5*E5</f>
        <v>800</v>
      </c>
      <c r="H5" s="10"/>
    </row>
    <row r="6" spans="1:8">
      <c r="A6" s="11"/>
      <c r="B6" s="20"/>
      <c r="C6" s="38"/>
      <c r="D6" s="13"/>
      <c r="E6" s="13"/>
      <c r="F6" s="2"/>
      <c r="G6" s="29"/>
      <c r="H6" s="10"/>
    </row>
    <row r="7" spans="1:8">
      <c r="A7" s="11">
        <v>2</v>
      </c>
      <c r="B7" s="21" t="s">
        <v>45</v>
      </c>
      <c r="C7" s="37" t="s">
        <v>43</v>
      </c>
      <c r="D7" s="13"/>
      <c r="E7" s="13"/>
      <c r="F7" s="2"/>
      <c r="G7" s="18">
        <v>1</v>
      </c>
      <c r="H7" s="10"/>
    </row>
    <row r="8" spans="1:8">
      <c r="A8" s="11"/>
      <c r="B8" s="20"/>
      <c r="C8" s="38"/>
      <c r="D8" s="13"/>
      <c r="E8" s="13"/>
      <c r="F8" s="2"/>
      <c r="G8" s="25"/>
      <c r="H8" s="10"/>
    </row>
    <row r="9" spans="1:8">
      <c r="A9" s="47"/>
      <c r="B9" s="20"/>
      <c r="C9" s="38"/>
      <c r="D9" s="13"/>
      <c r="E9" s="13"/>
      <c r="F9" s="2"/>
      <c r="G9" s="25"/>
      <c r="H9" s="10"/>
    </row>
    <row r="10" spans="1:8">
      <c r="A10" s="50">
        <v>3</v>
      </c>
      <c r="B10" s="31" t="s">
        <v>46</v>
      </c>
      <c r="C10" s="37" t="s">
        <v>42</v>
      </c>
      <c r="D10" s="13"/>
      <c r="E10" s="13"/>
      <c r="F10" s="2"/>
      <c r="G10" s="25">
        <v>25</v>
      </c>
      <c r="H10" s="10"/>
    </row>
    <row r="11" spans="1:8">
      <c r="A11" s="47"/>
      <c r="B11" s="20"/>
      <c r="C11" s="38"/>
      <c r="D11" s="13"/>
      <c r="E11" s="13"/>
      <c r="F11" s="2"/>
      <c r="G11" s="25"/>
      <c r="H11" s="10"/>
    </row>
    <row r="12" spans="1:8">
      <c r="A12" s="11"/>
      <c r="B12" s="20"/>
      <c r="C12" s="38"/>
      <c r="D12" s="13"/>
      <c r="E12" s="13"/>
      <c r="F12" s="2"/>
      <c r="G12" s="29"/>
      <c r="H12" s="10"/>
    </row>
    <row r="13" spans="1:8">
      <c r="A13" s="7">
        <v>4</v>
      </c>
      <c r="B13" s="24" t="s">
        <v>21</v>
      </c>
      <c r="C13" s="36" t="s">
        <v>20</v>
      </c>
      <c r="D13" s="2"/>
      <c r="E13" s="2"/>
      <c r="F13" s="2"/>
      <c r="G13" s="18"/>
      <c r="H13" s="3"/>
    </row>
    <row r="14" spans="1:8">
      <c r="A14" s="4"/>
      <c r="B14" s="6" t="s">
        <v>47</v>
      </c>
      <c r="C14" s="37">
        <v>21</v>
      </c>
      <c r="D14" s="2">
        <f>2+0.3+0.3</f>
        <v>2.5999999999999996</v>
      </c>
      <c r="E14" s="2">
        <v>2.6</v>
      </c>
      <c r="F14" s="2">
        <v>2.1</v>
      </c>
      <c r="G14" s="29">
        <f t="shared" ref="G14:G16" si="0">F14*E14*D14*C14</f>
        <v>298.11599999999999</v>
      </c>
      <c r="H14" s="3"/>
    </row>
    <row r="15" spans="1:8">
      <c r="A15" s="4"/>
      <c r="B15" s="6" t="s">
        <v>48</v>
      </c>
      <c r="C15" s="37">
        <v>2</v>
      </c>
      <c r="D15" s="2">
        <f>3+0.3+0.3</f>
        <v>3.5999999999999996</v>
      </c>
      <c r="E15" s="2">
        <v>2.6</v>
      </c>
      <c r="F15" s="2">
        <v>2.1</v>
      </c>
      <c r="G15" s="29">
        <f t="shared" si="0"/>
        <v>39.312000000000005</v>
      </c>
      <c r="H15" s="3"/>
    </row>
    <row r="16" spans="1:8">
      <c r="A16" s="4"/>
      <c r="B16" s="6" t="s">
        <v>49</v>
      </c>
      <c r="C16" s="37">
        <v>4</v>
      </c>
      <c r="D16" s="2">
        <f>1+0.3+0.3</f>
        <v>1.6</v>
      </c>
      <c r="E16" s="2">
        <v>1.6</v>
      </c>
      <c r="F16" s="2">
        <v>2.1</v>
      </c>
      <c r="G16" s="29">
        <f t="shared" si="0"/>
        <v>21.504000000000005</v>
      </c>
      <c r="H16" s="3"/>
    </row>
    <row r="17" spans="1:8" s="23" customFormat="1">
      <c r="A17" s="7"/>
      <c r="B17" s="43" t="s">
        <v>7</v>
      </c>
      <c r="C17" s="37"/>
      <c r="D17" s="1"/>
      <c r="E17" s="1"/>
      <c r="F17" s="1"/>
      <c r="G17" s="25">
        <f>SUM(G14:G16)</f>
        <v>358.93200000000002</v>
      </c>
      <c r="H17" s="9"/>
    </row>
    <row r="18" spans="1:8" s="23" customFormat="1">
      <c r="A18" s="7"/>
      <c r="B18" s="43"/>
      <c r="C18" s="37"/>
      <c r="D18" s="1"/>
      <c r="E18" s="1"/>
      <c r="F18" s="1"/>
      <c r="G18" s="25"/>
      <c r="H18" s="9"/>
    </row>
    <row r="19" spans="1:8" s="23" customFormat="1">
      <c r="A19" s="32">
        <v>5</v>
      </c>
      <c r="B19" s="28" t="s">
        <v>8</v>
      </c>
      <c r="C19" s="39" t="s">
        <v>11</v>
      </c>
      <c r="D19" s="33"/>
      <c r="E19" s="33"/>
      <c r="F19" s="33"/>
      <c r="G19" s="34"/>
      <c r="H19" s="9"/>
    </row>
    <row r="20" spans="1:8" s="23" customFormat="1">
      <c r="A20" s="32"/>
      <c r="B20" s="6" t="s">
        <v>47</v>
      </c>
      <c r="C20" s="37">
        <v>21</v>
      </c>
      <c r="D20" s="2">
        <v>2</v>
      </c>
      <c r="E20" s="2">
        <v>2</v>
      </c>
      <c r="F20" s="2">
        <v>1.55</v>
      </c>
      <c r="G20" s="29">
        <f t="shared" ref="G20:G21" si="1">F20*E20*D20*C20</f>
        <v>130.20000000000002</v>
      </c>
      <c r="H20" s="9"/>
    </row>
    <row r="21" spans="1:8" s="23" customFormat="1">
      <c r="A21" s="32"/>
      <c r="B21" s="6" t="s">
        <v>48</v>
      </c>
      <c r="C21" s="37">
        <v>2</v>
      </c>
      <c r="D21" s="2">
        <v>3</v>
      </c>
      <c r="E21" s="2">
        <v>2</v>
      </c>
      <c r="F21" s="2">
        <v>1.55</v>
      </c>
      <c r="G21" s="29">
        <f t="shared" si="1"/>
        <v>18.600000000000001</v>
      </c>
      <c r="H21" s="9"/>
    </row>
    <row r="22" spans="1:8" s="23" customFormat="1">
      <c r="A22" s="32"/>
      <c r="B22" s="27" t="s">
        <v>9</v>
      </c>
      <c r="C22" s="39">
        <v>1</v>
      </c>
      <c r="D22" s="33">
        <v>36</v>
      </c>
      <c r="E22" s="33">
        <v>19</v>
      </c>
      <c r="F22" s="33">
        <v>0.3</v>
      </c>
      <c r="G22" s="34">
        <f>C22*D22*E22*F22</f>
        <v>205.2</v>
      </c>
      <c r="H22" s="9"/>
    </row>
    <row r="23" spans="1:8" s="23" customFormat="1">
      <c r="A23" s="32"/>
      <c r="B23" s="27" t="s">
        <v>77</v>
      </c>
      <c r="C23" s="39">
        <v>1</v>
      </c>
      <c r="D23" s="33">
        <v>19</v>
      </c>
      <c r="E23" s="33">
        <v>6.5</v>
      </c>
      <c r="F23" s="33">
        <v>0.75</v>
      </c>
      <c r="G23" s="34">
        <f>C23*D23*E23*F23</f>
        <v>92.625</v>
      </c>
      <c r="H23" s="9"/>
    </row>
    <row r="24" spans="1:8" s="23" customFormat="1">
      <c r="A24" s="32"/>
      <c r="B24" s="49" t="s">
        <v>7</v>
      </c>
      <c r="C24" s="39"/>
      <c r="D24" s="33"/>
      <c r="E24" s="33"/>
      <c r="F24" s="33"/>
      <c r="G24" s="35">
        <f>SUM(G20:G23)</f>
        <v>446.625</v>
      </c>
      <c r="H24" s="9"/>
    </row>
    <row r="25" spans="1:8" s="23" customFormat="1">
      <c r="A25" s="7"/>
      <c r="B25" s="8"/>
      <c r="C25" s="37"/>
      <c r="D25" s="1"/>
      <c r="E25" s="1"/>
      <c r="F25" s="1"/>
      <c r="G25" s="18"/>
      <c r="H25" s="9"/>
    </row>
    <row r="26" spans="1:8" s="23" customFormat="1">
      <c r="A26" s="7">
        <v>6</v>
      </c>
      <c r="B26" s="28" t="s">
        <v>25</v>
      </c>
      <c r="C26" s="36" t="s">
        <v>10</v>
      </c>
      <c r="D26" s="1"/>
      <c r="E26" s="1"/>
      <c r="F26" s="1"/>
      <c r="G26" s="18"/>
      <c r="H26" s="9"/>
    </row>
    <row r="27" spans="1:8" s="23" customFormat="1">
      <c r="A27" s="7"/>
      <c r="B27" s="6" t="s">
        <v>47</v>
      </c>
      <c r="C27" s="37">
        <v>21</v>
      </c>
      <c r="D27" s="2">
        <f>2+0.3+0.3</f>
        <v>2.5999999999999996</v>
      </c>
      <c r="E27" s="2">
        <v>2.6</v>
      </c>
      <c r="F27" s="2"/>
      <c r="G27" s="29">
        <f>C27*D27*E27</f>
        <v>141.95999999999998</v>
      </c>
      <c r="H27" s="9"/>
    </row>
    <row r="28" spans="1:8" s="23" customFormat="1">
      <c r="A28" s="7"/>
      <c r="B28" s="6" t="s">
        <v>48</v>
      </c>
      <c r="C28" s="37">
        <v>2</v>
      </c>
      <c r="D28" s="2">
        <f>3+0.3+0.3</f>
        <v>3.5999999999999996</v>
      </c>
      <c r="E28" s="2">
        <v>2.6</v>
      </c>
      <c r="F28" s="2"/>
      <c r="G28" s="29">
        <f t="shared" ref="G28:G30" si="2">C28*D28*E28</f>
        <v>18.72</v>
      </c>
      <c r="H28" s="9"/>
    </row>
    <row r="29" spans="1:8" s="23" customFormat="1">
      <c r="A29" s="7"/>
      <c r="B29" s="6" t="s">
        <v>49</v>
      </c>
      <c r="C29" s="37">
        <v>4</v>
      </c>
      <c r="D29" s="2">
        <f>1+0.3+0.3</f>
        <v>1.6</v>
      </c>
      <c r="E29" s="2">
        <v>1.6</v>
      </c>
      <c r="F29" s="2"/>
      <c r="G29" s="29">
        <f t="shared" si="2"/>
        <v>10.240000000000002</v>
      </c>
      <c r="H29" s="9"/>
    </row>
    <row r="30" spans="1:8" s="23" customFormat="1">
      <c r="A30" s="7"/>
      <c r="B30" s="31" t="s">
        <v>50</v>
      </c>
      <c r="C30" s="37">
        <v>1</v>
      </c>
      <c r="D30" s="1">
        <v>37</v>
      </c>
      <c r="E30" s="1">
        <v>19</v>
      </c>
      <c r="F30" s="1"/>
      <c r="G30" s="29">
        <f t="shared" si="2"/>
        <v>703</v>
      </c>
      <c r="H30" s="9"/>
    </row>
    <row r="31" spans="1:8" s="23" customFormat="1">
      <c r="A31" s="7"/>
      <c r="B31" s="43" t="s">
        <v>7</v>
      </c>
      <c r="C31" s="37"/>
      <c r="D31" s="1"/>
      <c r="E31" s="1"/>
      <c r="F31" s="1"/>
      <c r="G31" s="25">
        <f>SUM(G27:G30)</f>
        <v>873.92</v>
      </c>
      <c r="H31" s="9"/>
    </row>
    <row r="32" spans="1:8" s="23" customFormat="1">
      <c r="A32" s="7"/>
      <c r="B32" s="8"/>
      <c r="C32" s="37"/>
      <c r="D32" s="1"/>
      <c r="E32" s="1"/>
      <c r="F32" s="1"/>
      <c r="G32" s="18"/>
      <c r="H32" s="9"/>
    </row>
    <row r="33" spans="1:8" s="23" customFormat="1" ht="30">
      <c r="A33" s="7">
        <v>7</v>
      </c>
      <c r="B33" s="24" t="s">
        <v>38</v>
      </c>
      <c r="C33" s="36" t="s">
        <v>20</v>
      </c>
      <c r="D33" s="1"/>
      <c r="E33" s="1"/>
      <c r="F33" s="1"/>
      <c r="G33" s="18"/>
      <c r="H33" s="9"/>
    </row>
    <row r="34" spans="1:8" s="23" customFormat="1">
      <c r="A34" s="7"/>
      <c r="B34" s="6" t="s">
        <v>47</v>
      </c>
      <c r="C34" s="37">
        <v>21</v>
      </c>
      <c r="D34" s="2">
        <f>2+0.3</f>
        <v>2.2999999999999998</v>
      </c>
      <c r="E34" s="2">
        <v>2.2999999999999998</v>
      </c>
      <c r="F34" s="2">
        <v>0.1</v>
      </c>
      <c r="G34" s="29">
        <f t="shared" ref="G34:G39" si="3">F34*E34*D34*C34</f>
        <v>11.108999999999998</v>
      </c>
      <c r="H34" s="9"/>
    </row>
    <row r="35" spans="1:8" s="23" customFormat="1">
      <c r="A35" s="7"/>
      <c r="B35" s="6" t="s">
        <v>48</v>
      </c>
      <c r="C35" s="37">
        <v>2</v>
      </c>
      <c r="D35" s="2">
        <f>3+0.3</f>
        <v>3.3</v>
      </c>
      <c r="E35" s="2">
        <v>2.2999999999999998</v>
      </c>
      <c r="F35" s="2">
        <v>0.1</v>
      </c>
      <c r="G35" s="29">
        <f t="shared" si="3"/>
        <v>1.5179999999999998</v>
      </c>
      <c r="H35" s="9"/>
    </row>
    <row r="36" spans="1:8" s="23" customFormat="1">
      <c r="A36" s="7"/>
      <c r="B36" s="6" t="s">
        <v>49</v>
      </c>
      <c r="C36" s="37">
        <v>4</v>
      </c>
      <c r="D36" s="2">
        <v>1.3</v>
      </c>
      <c r="E36" s="2">
        <v>1.3</v>
      </c>
      <c r="F36" s="2">
        <v>0.1</v>
      </c>
      <c r="G36" s="29">
        <f t="shared" si="3"/>
        <v>0.67600000000000005</v>
      </c>
      <c r="H36" s="9"/>
    </row>
    <row r="37" spans="1:8" s="23" customFormat="1">
      <c r="A37" s="7"/>
      <c r="B37" s="6" t="s">
        <v>51</v>
      </c>
      <c r="C37" s="37"/>
      <c r="D37" s="2"/>
      <c r="E37" s="2"/>
      <c r="F37" s="2"/>
      <c r="G37" s="29"/>
      <c r="H37" s="9"/>
    </row>
    <row r="38" spans="1:8" s="23" customFormat="1">
      <c r="A38" s="7"/>
      <c r="B38" s="6" t="s">
        <v>52</v>
      </c>
      <c r="C38" s="37">
        <v>2</v>
      </c>
      <c r="D38" s="2">
        <v>36.03</v>
      </c>
      <c r="E38" s="2">
        <f>0.25+0.05+0.05</f>
        <v>0.35</v>
      </c>
      <c r="F38" s="2">
        <v>0.1</v>
      </c>
      <c r="G38" s="29">
        <f t="shared" si="3"/>
        <v>2.5221</v>
      </c>
      <c r="H38" s="9"/>
    </row>
    <row r="39" spans="1:8" s="23" customFormat="1">
      <c r="A39" s="7"/>
      <c r="B39" s="6" t="s">
        <v>53</v>
      </c>
      <c r="C39" s="37">
        <v>8</v>
      </c>
      <c r="D39" s="2">
        <v>20</v>
      </c>
      <c r="E39" s="2">
        <v>0.35</v>
      </c>
      <c r="F39" s="2">
        <v>0.1</v>
      </c>
      <c r="G39" s="29">
        <f t="shared" si="3"/>
        <v>5.6</v>
      </c>
      <c r="H39" s="9"/>
    </row>
    <row r="40" spans="1:8" s="23" customFormat="1">
      <c r="A40" s="7"/>
      <c r="B40" s="24" t="s">
        <v>7</v>
      </c>
      <c r="C40" s="37"/>
      <c r="D40" s="1"/>
      <c r="E40" s="1"/>
      <c r="F40" s="1"/>
      <c r="G40" s="25">
        <f>SUM(G34:G39)</f>
        <v>21.4251</v>
      </c>
      <c r="H40" s="9"/>
    </row>
    <row r="41" spans="1:8" s="23" customFormat="1">
      <c r="A41" s="7"/>
      <c r="B41" s="24"/>
      <c r="C41" s="37"/>
      <c r="D41" s="1"/>
      <c r="E41" s="1"/>
      <c r="F41" s="1"/>
      <c r="G41" s="25"/>
      <c r="H41" s="9"/>
    </row>
    <row r="42" spans="1:8" s="23" customFormat="1" ht="30">
      <c r="A42" s="7">
        <v>8</v>
      </c>
      <c r="B42" s="24" t="s">
        <v>55</v>
      </c>
      <c r="C42" s="48" t="s">
        <v>10</v>
      </c>
      <c r="D42" s="9"/>
      <c r="E42" s="9"/>
      <c r="F42" s="9"/>
      <c r="G42" s="9"/>
      <c r="H42" s="9"/>
    </row>
    <row r="43" spans="1:8" s="23" customFormat="1">
      <c r="A43" s="7"/>
      <c r="B43" s="24"/>
      <c r="C43" s="37">
        <v>1</v>
      </c>
      <c r="D43" s="1">
        <v>36.03</v>
      </c>
      <c r="E43" s="1">
        <v>19</v>
      </c>
      <c r="F43" s="1"/>
      <c r="G43" s="29">
        <f>C43*D43*E43</f>
        <v>684.57</v>
      </c>
      <c r="H43" s="9"/>
    </row>
    <row r="44" spans="1:8" s="23" customFormat="1">
      <c r="A44" s="7">
        <v>9</v>
      </c>
      <c r="B44" s="45" t="s">
        <v>35</v>
      </c>
      <c r="C44" s="37" t="s">
        <v>16</v>
      </c>
      <c r="D44" s="1"/>
      <c r="E44" s="1"/>
      <c r="F44" s="1"/>
      <c r="G44" s="25">
        <v>27.67</v>
      </c>
      <c r="H44" s="9"/>
    </row>
    <row r="45" spans="1:8" s="23" customFormat="1">
      <c r="A45" s="7"/>
      <c r="B45" s="8"/>
      <c r="C45" s="37"/>
      <c r="D45" s="1"/>
      <c r="E45" s="1"/>
      <c r="F45" s="1"/>
      <c r="G45" s="18"/>
      <c r="H45" s="9"/>
    </row>
    <row r="46" spans="1:8" s="23" customFormat="1" ht="30">
      <c r="A46" s="7">
        <v>10</v>
      </c>
      <c r="B46" s="24" t="s">
        <v>76</v>
      </c>
      <c r="C46" s="37" t="s">
        <v>11</v>
      </c>
      <c r="D46" s="1"/>
      <c r="E46" s="1"/>
      <c r="F46" s="1"/>
      <c r="G46" s="18"/>
      <c r="H46" s="9"/>
    </row>
    <row r="47" spans="1:8" s="23" customFormat="1">
      <c r="A47" s="7"/>
      <c r="B47" s="6" t="s">
        <v>47</v>
      </c>
      <c r="C47" s="37">
        <v>21</v>
      </c>
      <c r="D47" s="2">
        <v>2</v>
      </c>
      <c r="E47" s="2">
        <v>2</v>
      </c>
      <c r="F47" s="2">
        <v>0.45</v>
      </c>
      <c r="G47" s="29">
        <f t="shared" ref="G47:G54" si="4">F47*E47*D47*C47</f>
        <v>37.800000000000004</v>
      </c>
      <c r="H47" s="9"/>
    </row>
    <row r="48" spans="1:8" s="23" customFormat="1">
      <c r="A48" s="7"/>
      <c r="B48" s="6" t="s">
        <v>48</v>
      </c>
      <c r="C48" s="37">
        <v>2</v>
      </c>
      <c r="D48" s="2">
        <v>3</v>
      </c>
      <c r="E48" s="2">
        <v>2</v>
      </c>
      <c r="F48" s="2">
        <v>0.45</v>
      </c>
      <c r="G48" s="29">
        <f t="shared" si="4"/>
        <v>5.4</v>
      </c>
      <c r="H48" s="9"/>
    </row>
    <row r="49" spans="1:8" s="23" customFormat="1">
      <c r="A49" s="7"/>
      <c r="B49" s="8" t="s">
        <v>64</v>
      </c>
      <c r="C49" s="37">
        <v>12</v>
      </c>
      <c r="D49" s="2">
        <v>0.6</v>
      </c>
      <c r="E49" s="2">
        <v>0.3</v>
      </c>
      <c r="F49" s="2">
        <v>11</v>
      </c>
      <c r="G49" s="29">
        <f t="shared" si="4"/>
        <v>23.759999999999998</v>
      </c>
      <c r="H49" s="9"/>
    </row>
    <row r="50" spans="1:8" s="23" customFormat="1">
      <c r="A50" s="7"/>
      <c r="B50" s="31" t="s">
        <v>65</v>
      </c>
      <c r="C50" s="37">
        <v>5</v>
      </c>
      <c r="D50" s="2">
        <v>0.45</v>
      </c>
      <c r="E50" s="2">
        <v>0.25</v>
      </c>
      <c r="F50" s="2">
        <v>11</v>
      </c>
      <c r="G50" s="29">
        <f t="shared" si="4"/>
        <v>6.1875</v>
      </c>
      <c r="H50" s="9"/>
    </row>
    <row r="51" spans="1:8" s="23" customFormat="1">
      <c r="A51" s="7"/>
      <c r="B51" s="31" t="s">
        <v>66</v>
      </c>
      <c r="C51" s="37">
        <v>2</v>
      </c>
      <c r="D51" s="2">
        <v>0.35</v>
      </c>
      <c r="E51" s="2">
        <v>0.25</v>
      </c>
      <c r="F51" s="2">
        <v>11</v>
      </c>
      <c r="G51" s="29">
        <f t="shared" si="4"/>
        <v>1.9249999999999998</v>
      </c>
      <c r="H51" s="9"/>
    </row>
    <row r="52" spans="1:8" s="23" customFormat="1">
      <c r="A52" s="7"/>
      <c r="B52" s="31" t="s">
        <v>67</v>
      </c>
      <c r="C52" s="37">
        <v>4</v>
      </c>
      <c r="D52" s="2">
        <v>0.45</v>
      </c>
      <c r="E52" s="2">
        <v>0.25</v>
      </c>
      <c r="F52" s="2">
        <v>5</v>
      </c>
      <c r="G52" s="29">
        <f t="shared" si="4"/>
        <v>2.25</v>
      </c>
      <c r="H52" s="9"/>
    </row>
    <row r="53" spans="1:8" s="23" customFormat="1">
      <c r="A53" s="7"/>
      <c r="B53" s="31" t="s">
        <v>68</v>
      </c>
      <c r="C53" s="37">
        <v>2</v>
      </c>
      <c r="D53" s="2">
        <v>0.45</v>
      </c>
      <c r="E53" s="2">
        <v>0.25</v>
      </c>
      <c r="F53" s="2">
        <v>7</v>
      </c>
      <c r="G53" s="29">
        <f t="shared" si="4"/>
        <v>1.575</v>
      </c>
      <c r="H53" s="9"/>
    </row>
    <row r="54" spans="1:8" s="23" customFormat="1">
      <c r="A54" s="7"/>
      <c r="B54" s="6" t="s">
        <v>69</v>
      </c>
      <c r="C54" s="37">
        <v>4</v>
      </c>
      <c r="D54" s="2">
        <v>0.25</v>
      </c>
      <c r="E54" s="2">
        <v>0.25</v>
      </c>
      <c r="F54" s="2">
        <v>5</v>
      </c>
      <c r="G54" s="29">
        <f t="shared" si="4"/>
        <v>1.25</v>
      </c>
      <c r="H54" s="9"/>
    </row>
    <row r="55" spans="1:8" s="23" customFormat="1">
      <c r="A55" s="7"/>
      <c r="B55" s="22" t="s">
        <v>51</v>
      </c>
      <c r="C55" s="37"/>
      <c r="D55" s="2"/>
      <c r="E55" s="2"/>
      <c r="F55" s="2"/>
      <c r="G55" s="29"/>
      <c r="H55" s="9"/>
    </row>
    <row r="56" spans="1:8" s="23" customFormat="1">
      <c r="A56" s="7"/>
      <c r="B56" s="6" t="s">
        <v>52</v>
      </c>
      <c r="C56" s="37">
        <v>2</v>
      </c>
      <c r="D56" s="2">
        <v>36.03</v>
      </c>
      <c r="E56" s="2">
        <v>0.25</v>
      </c>
      <c r="F56" s="2">
        <v>0.45</v>
      </c>
      <c r="G56" s="29">
        <f t="shared" ref="G56:G68" si="5">F56*E56*D56*C56</f>
        <v>8.1067499999999999</v>
      </c>
      <c r="H56" s="9"/>
    </row>
    <row r="57" spans="1:8" s="23" customFormat="1">
      <c r="A57" s="7"/>
      <c r="B57" s="6" t="s">
        <v>53</v>
      </c>
      <c r="C57" s="37">
        <v>3</v>
      </c>
      <c r="D57" s="2">
        <v>19</v>
      </c>
      <c r="E57" s="2">
        <v>0.25</v>
      </c>
      <c r="F57" s="2">
        <v>0.45</v>
      </c>
      <c r="G57" s="29">
        <f t="shared" si="5"/>
        <v>6.4125000000000005</v>
      </c>
      <c r="H57" s="9"/>
    </row>
    <row r="58" spans="1:8" s="23" customFormat="1">
      <c r="A58" s="7"/>
      <c r="B58" s="8"/>
      <c r="C58" s="37">
        <v>5</v>
      </c>
      <c r="D58" s="1">
        <v>19</v>
      </c>
      <c r="E58" s="1">
        <v>0.25</v>
      </c>
      <c r="F58" s="1">
        <v>0.3</v>
      </c>
      <c r="G58" s="18">
        <f t="shared" si="5"/>
        <v>7.125</v>
      </c>
      <c r="H58" s="9"/>
    </row>
    <row r="59" spans="1:8" s="23" customFormat="1">
      <c r="A59" s="7"/>
      <c r="B59" s="8" t="s">
        <v>50</v>
      </c>
      <c r="C59" s="37">
        <v>1</v>
      </c>
      <c r="D59" s="1">
        <v>36</v>
      </c>
      <c r="E59" s="1">
        <v>19</v>
      </c>
      <c r="F59" s="1">
        <v>0.15</v>
      </c>
      <c r="G59" s="18">
        <f t="shared" si="5"/>
        <v>102.60000000000001</v>
      </c>
      <c r="H59" s="9"/>
    </row>
    <row r="60" spans="1:8" s="23" customFormat="1">
      <c r="A60" s="7"/>
      <c r="B60" s="8" t="s">
        <v>54</v>
      </c>
      <c r="C60" s="37">
        <v>1</v>
      </c>
      <c r="D60" s="1">
        <v>19</v>
      </c>
      <c r="E60" s="1">
        <v>6.5</v>
      </c>
      <c r="F60" s="1">
        <v>0.15</v>
      </c>
      <c r="G60" s="18">
        <f t="shared" si="5"/>
        <v>18.524999999999999</v>
      </c>
      <c r="H60" s="9"/>
    </row>
    <row r="61" spans="1:8" s="23" customFormat="1">
      <c r="A61" s="7"/>
      <c r="B61" s="8" t="s">
        <v>71</v>
      </c>
      <c r="C61" s="37">
        <v>2</v>
      </c>
      <c r="D61" s="1">
        <v>36.03</v>
      </c>
      <c r="E61" s="1">
        <v>0.2</v>
      </c>
      <c r="F61" s="1">
        <v>0.4</v>
      </c>
      <c r="G61" s="18">
        <f t="shared" si="5"/>
        <v>5.764800000000001</v>
      </c>
      <c r="H61" s="9"/>
    </row>
    <row r="62" spans="1:8" s="23" customFormat="1">
      <c r="A62" s="7"/>
      <c r="B62" s="8"/>
      <c r="C62" s="37">
        <v>2</v>
      </c>
      <c r="D62" s="1">
        <f>36.03-6.84-0.6</f>
        <v>28.59</v>
      </c>
      <c r="E62" s="1">
        <v>0.2</v>
      </c>
      <c r="F62" s="1">
        <v>0.4</v>
      </c>
      <c r="G62" s="18">
        <f t="shared" si="5"/>
        <v>4.5744000000000007</v>
      </c>
      <c r="H62" s="9"/>
    </row>
    <row r="63" spans="1:8" s="23" customFormat="1">
      <c r="A63" s="7"/>
      <c r="B63" s="8" t="s">
        <v>72</v>
      </c>
      <c r="C63" s="37">
        <v>1</v>
      </c>
      <c r="D63" s="1">
        <v>20</v>
      </c>
      <c r="E63" s="1">
        <v>0.3</v>
      </c>
      <c r="F63" s="1">
        <v>0.2</v>
      </c>
      <c r="G63" s="18">
        <f t="shared" si="5"/>
        <v>1.2</v>
      </c>
      <c r="H63" s="9"/>
    </row>
    <row r="64" spans="1:8" s="23" customFormat="1">
      <c r="A64" s="7"/>
      <c r="B64" s="8" t="s">
        <v>73</v>
      </c>
      <c r="C64" s="37">
        <v>4</v>
      </c>
      <c r="D64" s="1">
        <v>19</v>
      </c>
      <c r="E64" s="1">
        <v>0.2</v>
      </c>
      <c r="F64" s="1">
        <v>0.3</v>
      </c>
      <c r="G64" s="18">
        <f t="shared" si="5"/>
        <v>4.5599999999999996</v>
      </c>
      <c r="H64" s="9"/>
    </row>
    <row r="65" spans="1:8" s="23" customFormat="1">
      <c r="A65" s="7"/>
      <c r="B65" s="8" t="s">
        <v>74</v>
      </c>
      <c r="C65" s="37">
        <v>8</v>
      </c>
      <c r="D65" s="1">
        <v>5.5</v>
      </c>
      <c r="E65" s="1">
        <v>0.2</v>
      </c>
      <c r="F65" s="1">
        <v>0.3</v>
      </c>
      <c r="G65" s="18">
        <f t="shared" si="5"/>
        <v>2.6399999999999997</v>
      </c>
      <c r="H65" s="9"/>
    </row>
    <row r="66" spans="1:8" s="23" customFormat="1">
      <c r="A66" s="7"/>
      <c r="B66" s="8" t="s">
        <v>75</v>
      </c>
      <c r="C66" s="37">
        <v>2</v>
      </c>
      <c r="D66" s="1">
        <v>19</v>
      </c>
      <c r="E66" s="1">
        <v>0.2</v>
      </c>
      <c r="F66" s="1">
        <v>0.35</v>
      </c>
      <c r="G66" s="18">
        <f t="shared" si="5"/>
        <v>2.6599999999999997</v>
      </c>
      <c r="H66" s="9"/>
    </row>
    <row r="67" spans="1:8" s="23" customFormat="1">
      <c r="A67" s="7"/>
      <c r="B67" s="8" t="s">
        <v>70</v>
      </c>
      <c r="C67" s="37">
        <v>1</v>
      </c>
      <c r="D67" s="1">
        <v>30</v>
      </c>
      <c r="E67" s="1">
        <v>1.5</v>
      </c>
      <c r="F67" s="1">
        <v>0.15</v>
      </c>
      <c r="G67" s="18">
        <f t="shared" si="5"/>
        <v>6.7499999999999991</v>
      </c>
      <c r="H67" s="9"/>
    </row>
    <row r="68" spans="1:8" s="23" customFormat="1">
      <c r="A68" s="7"/>
      <c r="B68" s="8" t="s">
        <v>103</v>
      </c>
      <c r="C68" s="37">
        <v>1</v>
      </c>
      <c r="D68" s="1">
        <f>36*2+20.8*2</f>
        <v>113.6</v>
      </c>
      <c r="E68" s="1">
        <v>1</v>
      </c>
      <c r="F68" s="1">
        <v>0.12</v>
      </c>
      <c r="G68" s="18">
        <f t="shared" si="5"/>
        <v>13.632</v>
      </c>
      <c r="H68" s="9"/>
    </row>
    <row r="69" spans="1:8" s="23" customFormat="1">
      <c r="A69" s="7"/>
      <c r="B69" s="30" t="s">
        <v>22</v>
      </c>
      <c r="C69" s="37"/>
      <c r="D69" s="1"/>
      <c r="E69" s="1"/>
      <c r="F69" s="1"/>
      <c r="G69" s="25">
        <f>SUM(G47:G68)</f>
        <v>264.69794999999999</v>
      </c>
      <c r="H69" s="9" t="s">
        <v>11</v>
      </c>
    </row>
    <row r="70" spans="1:8" s="23" customFormat="1">
      <c r="A70" s="7"/>
      <c r="B70" s="30"/>
      <c r="C70" s="37"/>
      <c r="D70" s="1"/>
      <c r="E70" s="1"/>
      <c r="F70" s="1"/>
      <c r="G70" s="25"/>
      <c r="H70" s="9"/>
    </row>
    <row r="71" spans="1:8" s="23" customFormat="1">
      <c r="A71" s="7">
        <v>11</v>
      </c>
      <c r="B71" s="24" t="s">
        <v>27</v>
      </c>
      <c r="C71" s="36" t="s">
        <v>10</v>
      </c>
      <c r="D71" s="1"/>
      <c r="E71" s="1"/>
      <c r="F71" s="1"/>
      <c r="G71" s="18"/>
      <c r="H71" s="9"/>
    </row>
    <row r="72" spans="1:8" s="23" customFormat="1">
      <c r="A72" s="7"/>
      <c r="B72" s="6" t="s">
        <v>47</v>
      </c>
      <c r="C72" s="37">
        <f>21*2</f>
        <v>42</v>
      </c>
      <c r="D72" s="2">
        <f>2*4</f>
        <v>8</v>
      </c>
      <c r="E72" s="2"/>
      <c r="F72" s="2">
        <v>0.45</v>
      </c>
      <c r="G72" s="29">
        <f>C72*D72*F72</f>
        <v>151.20000000000002</v>
      </c>
      <c r="H72" s="9"/>
    </row>
    <row r="73" spans="1:8" s="23" customFormat="1">
      <c r="A73" s="7"/>
      <c r="B73" s="6" t="s">
        <v>48</v>
      </c>
      <c r="C73" s="37">
        <v>2</v>
      </c>
      <c r="D73" s="2">
        <f>3*2+2*2</f>
        <v>10</v>
      </c>
      <c r="E73" s="2"/>
      <c r="F73" s="2">
        <v>0.45</v>
      </c>
      <c r="G73" s="29">
        <f t="shared" ref="G73:G79" si="6">C73*D73*F73</f>
        <v>9</v>
      </c>
      <c r="H73" s="9"/>
    </row>
    <row r="74" spans="1:8" s="23" customFormat="1">
      <c r="A74" s="7"/>
      <c r="B74" s="8" t="s">
        <v>64</v>
      </c>
      <c r="C74" s="37">
        <v>12</v>
      </c>
      <c r="D74" s="2">
        <f>0.6*2+0.3*2</f>
        <v>1.7999999999999998</v>
      </c>
      <c r="E74" s="2"/>
      <c r="F74" s="2">
        <v>11</v>
      </c>
      <c r="G74" s="29">
        <f t="shared" si="6"/>
        <v>237.59999999999997</v>
      </c>
      <c r="H74" s="9"/>
    </row>
    <row r="75" spans="1:8" s="23" customFormat="1">
      <c r="A75" s="7"/>
      <c r="B75" s="31" t="s">
        <v>65</v>
      </c>
      <c r="C75" s="37">
        <v>5</v>
      </c>
      <c r="D75" s="2">
        <f>0.45*2+2*0.25</f>
        <v>1.4</v>
      </c>
      <c r="E75" s="2"/>
      <c r="F75" s="2">
        <v>11</v>
      </c>
      <c r="G75" s="29">
        <f t="shared" si="6"/>
        <v>77</v>
      </c>
      <c r="H75" s="9"/>
    </row>
    <row r="76" spans="1:8" s="23" customFormat="1">
      <c r="A76" s="7"/>
      <c r="B76" s="31" t="s">
        <v>66</v>
      </c>
      <c r="C76" s="37">
        <v>2</v>
      </c>
      <c r="D76" s="2">
        <f>0.35*2+0.25*2</f>
        <v>1.2</v>
      </c>
      <c r="E76" s="2"/>
      <c r="F76" s="2">
        <v>11</v>
      </c>
      <c r="G76" s="29">
        <f t="shared" si="6"/>
        <v>26.4</v>
      </c>
      <c r="H76" s="9"/>
    </row>
    <row r="77" spans="1:8" s="23" customFormat="1">
      <c r="A77" s="7"/>
      <c r="B77" s="31" t="s">
        <v>67</v>
      </c>
      <c r="C77" s="37">
        <v>4</v>
      </c>
      <c r="D77" s="2">
        <f>0.45*2+0.25*2</f>
        <v>1.4</v>
      </c>
      <c r="E77" s="2"/>
      <c r="F77" s="2">
        <v>5</v>
      </c>
      <c r="G77" s="29">
        <f t="shared" si="6"/>
        <v>28</v>
      </c>
      <c r="H77" s="9"/>
    </row>
    <row r="78" spans="1:8" s="23" customFormat="1">
      <c r="A78" s="7"/>
      <c r="B78" s="31" t="s">
        <v>68</v>
      </c>
      <c r="C78" s="37">
        <v>2</v>
      </c>
      <c r="D78" s="2">
        <f>0.45*2+0.25*2</f>
        <v>1.4</v>
      </c>
      <c r="E78" s="2"/>
      <c r="F78" s="2">
        <v>7</v>
      </c>
      <c r="G78" s="29">
        <f t="shared" si="6"/>
        <v>19.599999999999998</v>
      </c>
      <c r="H78" s="9"/>
    </row>
    <row r="79" spans="1:8" s="23" customFormat="1">
      <c r="A79" s="7"/>
      <c r="B79" s="6" t="s">
        <v>69</v>
      </c>
      <c r="C79" s="37">
        <v>4</v>
      </c>
      <c r="D79" s="2">
        <f>4*0.25</f>
        <v>1</v>
      </c>
      <c r="E79" s="2"/>
      <c r="F79" s="2">
        <v>5</v>
      </c>
      <c r="G79" s="29">
        <f t="shared" si="6"/>
        <v>20</v>
      </c>
      <c r="H79" s="9"/>
    </row>
    <row r="80" spans="1:8" s="23" customFormat="1">
      <c r="A80" s="7"/>
      <c r="B80" s="22" t="s">
        <v>51</v>
      </c>
      <c r="C80" s="37"/>
      <c r="D80" s="2"/>
      <c r="E80" s="2"/>
      <c r="F80" s="2"/>
      <c r="G80" s="29"/>
      <c r="H80" s="9"/>
    </row>
    <row r="81" spans="1:8" s="23" customFormat="1">
      <c r="A81" s="7"/>
      <c r="B81" s="6" t="s">
        <v>52</v>
      </c>
      <c r="C81" s="37">
        <v>2</v>
      </c>
      <c r="D81" s="2">
        <v>36.03</v>
      </c>
      <c r="E81" s="2">
        <f>0.25*1+0.45*2</f>
        <v>1.1499999999999999</v>
      </c>
      <c r="F81" s="2"/>
      <c r="G81" s="29">
        <f>C81*D81*E81</f>
        <v>82.869</v>
      </c>
      <c r="H81" s="9"/>
    </row>
    <row r="82" spans="1:8" s="23" customFormat="1">
      <c r="A82" s="7"/>
      <c r="B82" s="6" t="s">
        <v>53</v>
      </c>
      <c r="C82" s="37">
        <v>3</v>
      </c>
      <c r="D82" s="2">
        <v>19</v>
      </c>
      <c r="E82" s="2">
        <f>0.25*1+0.45*2</f>
        <v>1.1499999999999999</v>
      </c>
      <c r="F82" s="2"/>
      <c r="G82" s="29">
        <f t="shared" ref="G82:G83" si="7">C82*D82*E82</f>
        <v>65.55</v>
      </c>
      <c r="H82" s="9"/>
    </row>
    <row r="83" spans="1:8" s="23" customFormat="1">
      <c r="A83" s="7"/>
      <c r="B83" s="8"/>
      <c r="C83" s="37">
        <v>5</v>
      </c>
      <c r="D83" s="1">
        <v>19</v>
      </c>
      <c r="E83" s="1">
        <f>0.25*2+0.3*2</f>
        <v>1.1000000000000001</v>
      </c>
      <c r="F83" s="1"/>
      <c r="G83" s="29">
        <f t="shared" si="7"/>
        <v>104.50000000000001</v>
      </c>
      <c r="H83" s="9"/>
    </row>
    <row r="84" spans="1:8" s="23" customFormat="1">
      <c r="A84" s="7"/>
      <c r="B84" s="8" t="s">
        <v>50</v>
      </c>
      <c r="C84" s="37">
        <v>1</v>
      </c>
      <c r="D84" s="1">
        <f>36*2+18.8*2</f>
        <v>109.6</v>
      </c>
      <c r="E84" s="1"/>
      <c r="F84" s="1">
        <v>0.15</v>
      </c>
      <c r="G84" s="18">
        <f>C84*D84*F84</f>
        <v>16.439999999999998</v>
      </c>
      <c r="H84" s="9"/>
    </row>
    <row r="85" spans="1:8" s="23" customFormat="1">
      <c r="A85" s="7"/>
      <c r="C85" s="37"/>
      <c r="D85" s="1"/>
      <c r="E85" s="1"/>
      <c r="F85" s="1"/>
      <c r="G85" s="18"/>
      <c r="H85" s="9"/>
    </row>
    <row r="86" spans="1:8" s="23" customFormat="1">
      <c r="A86" s="7"/>
      <c r="B86" s="8" t="s">
        <v>54</v>
      </c>
      <c r="C86" s="37">
        <v>1</v>
      </c>
      <c r="D86" s="1">
        <f>18.8+0.15+0.15</f>
        <v>19.099999999999998</v>
      </c>
      <c r="E86" s="1">
        <f>6.5+0.15+0.15</f>
        <v>6.8000000000000007</v>
      </c>
      <c r="F86" s="1"/>
      <c r="G86" s="18">
        <f>C86*D86*E86</f>
        <v>129.88</v>
      </c>
      <c r="H86" s="9"/>
    </row>
    <row r="87" spans="1:8" s="23" customFormat="1">
      <c r="A87" s="7"/>
      <c r="B87" s="8" t="s">
        <v>71</v>
      </c>
      <c r="C87" s="37">
        <v>2</v>
      </c>
      <c r="D87" s="1">
        <v>36.03</v>
      </c>
      <c r="E87" s="1">
        <f>0.2*2+0.4*2</f>
        <v>1.2000000000000002</v>
      </c>
      <c r="F87" s="1"/>
      <c r="G87" s="18">
        <f t="shared" ref="G87:G93" si="8">C87*D87*E87</f>
        <v>86.472000000000023</v>
      </c>
      <c r="H87" s="9"/>
    </row>
    <row r="88" spans="1:8" s="23" customFormat="1">
      <c r="A88" s="7"/>
      <c r="B88" s="8"/>
      <c r="C88" s="37">
        <v>2</v>
      </c>
      <c r="D88" s="1">
        <f>36.03-6.84-0.6</f>
        <v>28.59</v>
      </c>
      <c r="E88" s="1">
        <f>0.2*2+0.4*2</f>
        <v>1.2000000000000002</v>
      </c>
      <c r="F88" s="1"/>
      <c r="G88" s="18">
        <f t="shared" si="8"/>
        <v>68.616000000000014</v>
      </c>
      <c r="H88" s="9"/>
    </row>
    <row r="89" spans="1:8" s="23" customFormat="1">
      <c r="A89" s="7"/>
      <c r="B89" s="8" t="s">
        <v>72</v>
      </c>
      <c r="C89" s="37">
        <v>1</v>
      </c>
      <c r="D89" s="1">
        <v>20</v>
      </c>
      <c r="E89" s="1">
        <f>0.3*2+0.2*2</f>
        <v>1</v>
      </c>
      <c r="F89" s="1"/>
      <c r="G89" s="18">
        <f t="shared" si="8"/>
        <v>20</v>
      </c>
      <c r="H89" s="9"/>
    </row>
    <row r="90" spans="1:8" s="23" customFormat="1">
      <c r="A90" s="7"/>
      <c r="B90" s="8" t="s">
        <v>73</v>
      </c>
      <c r="C90" s="37">
        <v>4</v>
      </c>
      <c r="D90" s="1">
        <v>19</v>
      </c>
      <c r="E90" s="1">
        <f>0.2*2+0.3*2</f>
        <v>1</v>
      </c>
      <c r="F90" s="1"/>
      <c r="G90" s="18">
        <f t="shared" si="8"/>
        <v>76</v>
      </c>
      <c r="H90" s="9"/>
    </row>
    <row r="91" spans="1:8" s="23" customFormat="1">
      <c r="A91" s="7"/>
      <c r="B91" s="8" t="s">
        <v>74</v>
      </c>
      <c r="C91" s="37">
        <v>8</v>
      </c>
      <c r="D91" s="1">
        <v>5.5</v>
      </c>
      <c r="E91" s="1">
        <f>0.2*2+0.3*2</f>
        <v>1</v>
      </c>
      <c r="F91" s="1"/>
      <c r="G91" s="18">
        <f t="shared" si="8"/>
        <v>44</v>
      </c>
      <c r="H91" s="9"/>
    </row>
    <row r="92" spans="1:8" s="23" customFormat="1">
      <c r="A92" s="7"/>
      <c r="B92" s="8" t="s">
        <v>75</v>
      </c>
      <c r="C92" s="37">
        <v>2</v>
      </c>
      <c r="D92" s="1">
        <v>19</v>
      </c>
      <c r="E92" s="1">
        <f>0.2*2+0.35*2</f>
        <v>1.1000000000000001</v>
      </c>
      <c r="F92" s="1"/>
      <c r="G92" s="18">
        <f t="shared" si="8"/>
        <v>41.800000000000004</v>
      </c>
      <c r="H92" s="9"/>
    </row>
    <row r="93" spans="1:8" s="23" customFormat="1">
      <c r="A93" s="7"/>
      <c r="B93" s="8" t="s">
        <v>70</v>
      </c>
      <c r="C93" s="37">
        <v>1</v>
      </c>
      <c r="D93" s="1">
        <v>30</v>
      </c>
      <c r="E93" s="1">
        <f>1.5+0.15</f>
        <v>1.65</v>
      </c>
      <c r="F93" s="1"/>
      <c r="G93" s="18">
        <f t="shared" si="8"/>
        <v>49.5</v>
      </c>
      <c r="H93" s="9"/>
    </row>
    <row r="94" spans="1:8" s="23" customFormat="1">
      <c r="A94" s="7"/>
      <c r="B94" s="30" t="s">
        <v>22</v>
      </c>
      <c r="C94" s="37"/>
      <c r="D94" s="1"/>
      <c r="E94" s="1"/>
      <c r="F94" s="1"/>
      <c r="G94" s="25">
        <f>SUM(G72:G93)</f>
        <v>1354.4269999999999</v>
      </c>
      <c r="H94" s="9"/>
    </row>
    <row r="95" spans="1:8" s="23" customFormat="1">
      <c r="A95" s="7">
        <v>12</v>
      </c>
      <c r="B95" s="8" t="s">
        <v>172</v>
      </c>
      <c r="C95" s="37">
        <v>1</v>
      </c>
      <c r="D95" s="1">
        <v>36</v>
      </c>
      <c r="E95" s="1">
        <v>18.8</v>
      </c>
      <c r="F95" s="1"/>
      <c r="G95" s="29">
        <f>C95*D95*E95</f>
        <v>676.80000000000007</v>
      </c>
      <c r="H95" s="9" t="s">
        <v>10</v>
      </c>
    </row>
    <row r="96" spans="1:8" s="23" customFormat="1">
      <c r="A96" s="7">
        <v>13</v>
      </c>
      <c r="B96" s="24" t="s">
        <v>59</v>
      </c>
      <c r="C96" s="36" t="s">
        <v>10</v>
      </c>
      <c r="D96" s="1"/>
      <c r="E96" s="1"/>
      <c r="F96" s="1"/>
      <c r="G96" s="18"/>
      <c r="H96" s="9"/>
    </row>
    <row r="97" spans="1:8" s="23" customFormat="1">
      <c r="A97" s="7"/>
      <c r="B97" s="24" t="s">
        <v>87</v>
      </c>
      <c r="C97" s="36"/>
      <c r="D97" s="1"/>
      <c r="E97" s="1"/>
      <c r="F97" s="1"/>
      <c r="G97" s="18"/>
      <c r="H97" s="9"/>
    </row>
    <row r="98" spans="1:8" s="23" customFormat="1">
      <c r="A98" s="7"/>
      <c r="B98" s="31" t="s">
        <v>24</v>
      </c>
      <c r="C98" s="37">
        <v>2</v>
      </c>
      <c r="D98" s="1">
        <f>36.03-6*0.3</f>
        <v>34.230000000000004</v>
      </c>
      <c r="E98" s="9"/>
      <c r="F98" s="1">
        <v>2.44</v>
      </c>
      <c r="G98" s="18">
        <f>C98*D98*F98</f>
        <v>167.04240000000001</v>
      </c>
      <c r="H98" s="9"/>
    </row>
    <row r="99" spans="1:8" s="23" customFormat="1">
      <c r="A99" s="7"/>
      <c r="B99" s="31" t="s">
        <v>56</v>
      </c>
      <c r="C99" s="37">
        <v>2</v>
      </c>
      <c r="D99" s="1">
        <f>18.08-4*0.25</f>
        <v>17.079999999999998</v>
      </c>
      <c r="E99" s="9"/>
      <c r="F99" s="1">
        <v>2.44</v>
      </c>
      <c r="G99" s="18">
        <f>C99*D99*F99</f>
        <v>83.350399999999993</v>
      </c>
      <c r="H99" s="9"/>
    </row>
    <row r="100" spans="1:8" s="23" customFormat="1">
      <c r="A100" s="7"/>
      <c r="B100" s="31" t="s">
        <v>57</v>
      </c>
      <c r="C100" s="37">
        <v>1</v>
      </c>
      <c r="D100" s="1">
        <f>2*1+9.7-2*0.4</f>
        <v>10.899999999999999</v>
      </c>
      <c r="E100" s="9"/>
      <c r="F100" s="1">
        <v>2.44</v>
      </c>
      <c r="G100" s="18">
        <f>C100*D100*F100</f>
        <v>26.595999999999997</v>
      </c>
      <c r="H100" s="9"/>
    </row>
    <row r="101" spans="1:8" s="23" customFormat="1">
      <c r="A101" s="7"/>
      <c r="B101" s="31" t="s">
        <v>23</v>
      </c>
      <c r="C101" s="37">
        <v>2</v>
      </c>
      <c r="D101" s="1">
        <v>2.4</v>
      </c>
      <c r="E101" s="1"/>
      <c r="F101" s="1">
        <v>0.3</v>
      </c>
      <c r="G101" s="18">
        <f t="shared" ref="G101" si="9">C101*D101*F101</f>
        <v>1.44</v>
      </c>
      <c r="H101" s="9"/>
    </row>
    <row r="102" spans="1:8" s="23" customFormat="1">
      <c r="A102" s="7"/>
      <c r="B102" s="31" t="s">
        <v>63</v>
      </c>
      <c r="C102" s="37">
        <v>1</v>
      </c>
      <c r="D102" s="1">
        <v>19</v>
      </c>
      <c r="F102" s="1">
        <v>0.8</v>
      </c>
      <c r="G102" s="18">
        <f>C102*D102*F102</f>
        <v>15.200000000000001</v>
      </c>
      <c r="H102" s="9"/>
    </row>
    <row r="103" spans="1:8" s="23" customFormat="1">
      <c r="A103" s="7"/>
      <c r="B103" s="45" t="s">
        <v>7</v>
      </c>
      <c r="C103" s="37"/>
      <c r="D103" s="1"/>
      <c r="E103" s="1"/>
      <c r="F103" s="1"/>
      <c r="G103" s="25">
        <f>SUM(G98:G102)</f>
        <v>293.62880000000001</v>
      </c>
      <c r="H103" s="9"/>
    </row>
    <row r="104" spans="1:8" s="23" customFormat="1">
      <c r="A104" s="7"/>
      <c r="B104" s="31" t="s">
        <v>60</v>
      </c>
      <c r="C104" s="37">
        <v>4</v>
      </c>
      <c r="D104" s="1">
        <v>1.5</v>
      </c>
      <c r="E104" s="1"/>
      <c r="F104" s="1">
        <v>2.4</v>
      </c>
      <c r="G104" s="18">
        <f>C104*D104*F104</f>
        <v>14.399999999999999</v>
      </c>
      <c r="H104" s="9"/>
    </row>
    <row r="105" spans="1:8" s="23" customFormat="1">
      <c r="A105" s="7"/>
      <c r="B105" s="31" t="s">
        <v>61</v>
      </c>
      <c r="C105" s="37">
        <v>1</v>
      </c>
      <c r="D105" s="1">
        <v>4</v>
      </c>
      <c r="E105" s="1"/>
      <c r="F105" s="1">
        <v>2.4</v>
      </c>
      <c r="G105" s="18">
        <f>C105*D105*F105</f>
        <v>9.6</v>
      </c>
      <c r="H105" s="9"/>
    </row>
    <row r="106" spans="1:8" s="23" customFormat="1">
      <c r="A106" s="7"/>
      <c r="B106" s="31" t="s">
        <v>62</v>
      </c>
      <c r="C106" s="37">
        <v>10</v>
      </c>
      <c r="D106" s="1">
        <v>1.5</v>
      </c>
      <c r="E106" s="1"/>
      <c r="F106" s="1">
        <v>1.7</v>
      </c>
      <c r="G106" s="18">
        <f>C106*D106*F106</f>
        <v>25.5</v>
      </c>
      <c r="H106" s="9"/>
    </row>
    <row r="107" spans="1:8" s="23" customFormat="1">
      <c r="A107" s="7"/>
      <c r="B107" s="43" t="s">
        <v>79</v>
      </c>
      <c r="C107" s="37"/>
      <c r="D107" s="1"/>
      <c r="E107" s="1"/>
      <c r="F107" s="1"/>
      <c r="G107" s="25">
        <f>G103-G104-G105-G106</f>
        <v>244.12880000000001</v>
      </c>
      <c r="H107" s="9"/>
    </row>
    <row r="108" spans="1:8" s="23" customFormat="1">
      <c r="A108" s="7"/>
      <c r="B108" s="24" t="s">
        <v>88</v>
      </c>
      <c r="C108" s="37"/>
      <c r="D108" s="1"/>
      <c r="E108" s="1"/>
      <c r="F108" s="1"/>
      <c r="G108" s="25"/>
      <c r="H108" s="9"/>
    </row>
    <row r="109" spans="1:8" s="23" customFormat="1">
      <c r="A109" s="7"/>
      <c r="B109" s="31" t="s">
        <v>24</v>
      </c>
      <c r="C109" s="37">
        <v>2</v>
      </c>
      <c r="D109" s="1">
        <f>36.03-6*0.3</f>
        <v>34.230000000000004</v>
      </c>
      <c r="E109" s="9"/>
      <c r="F109" s="1">
        <v>2.8</v>
      </c>
      <c r="G109" s="18">
        <f>C109*D109*F109</f>
        <v>191.68800000000002</v>
      </c>
      <c r="H109" s="9"/>
    </row>
    <row r="110" spans="1:8" s="23" customFormat="1">
      <c r="A110" s="7"/>
      <c r="B110" s="31" t="s">
        <v>56</v>
      </c>
      <c r="C110" s="37">
        <v>2</v>
      </c>
      <c r="D110" s="1">
        <v>19</v>
      </c>
      <c r="E110" s="9"/>
      <c r="F110" s="1">
        <v>2.8</v>
      </c>
      <c r="G110" s="18">
        <f>C110*D110*F110</f>
        <v>106.39999999999999</v>
      </c>
      <c r="H110" s="9"/>
    </row>
    <row r="111" spans="1:8" s="23" customFormat="1">
      <c r="A111" s="7"/>
      <c r="B111" s="31" t="s">
        <v>57</v>
      </c>
      <c r="C111" s="37">
        <v>1</v>
      </c>
      <c r="D111" s="1">
        <f>2*1+9.7-2*0.4</f>
        <v>10.899999999999999</v>
      </c>
      <c r="E111" s="9"/>
      <c r="F111" s="1">
        <v>2.8</v>
      </c>
      <c r="G111" s="18">
        <f>C111*D111*F111</f>
        <v>30.519999999999992</v>
      </c>
      <c r="H111" s="9"/>
    </row>
    <row r="112" spans="1:8" s="23" customFormat="1">
      <c r="A112" s="7"/>
      <c r="B112" s="31" t="s">
        <v>58</v>
      </c>
      <c r="C112" s="37">
        <v>2</v>
      </c>
      <c r="D112" s="1">
        <v>19</v>
      </c>
      <c r="E112" s="1">
        <v>6</v>
      </c>
      <c r="F112" s="1"/>
      <c r="G112" s="18">
        <f>C112*D112*E112</f>
        <v>228</v>
      </c>
      <c r="H112" s="9"/>
    </row>
    <row r="113" spans="1:8" s="23" customFormat="1">
      <c r="A113" s="7"/>
      <c r="B113" s="45" t="s">
        <v>7</v>
      </c>
      <c r="C113" s="37"/>
      <c r="D113" s="1"/>
      <c r="E113" s="1"/>
      <c r="F113" s="1"/>
      <c r="G113" s="25">
        <f>SUM(G109:G112)</f>
        <v>556.60799999999995</v>
      </c>
      <c r="H113" s="9"/>
    </row>
    <row r="114" spans="1:8" s="23" customFormat="1">
      <c r="A114" s="7"/>
      <c r="B114" s="31" t="s">
        <v>78</v>
      </c>
      <c r="C114" s="37">
        <v>2</v>
      </c>
      <c r="D114" s="1">
        <v>1.5</v>
      </c>
      <c r="E114" s="1"/>
      <c r="F114" s="1">
        <v>1.7</v>
      </c>
      <c r="G114" s="18">
        <f>C114*D114*F114</f>
        <v>5.0999999999999996</v>
      </c>
      <c r="H114" s="9"/>
    </row>
    <row r="115" spans="1:8" s="23" customFormat="1">
      <c r="A115" s="7"/>
      <c r="B115" s="43" t="s">
        <v>79</v>
      </c>
      <c r="C115" s="37"/>
      <c r="D115" s="1"/>
      <c r="E115" s="1"/>
      <c r="F115" s="1"/>
      <c r="G115" s="25">
        <f>G113-G114</f>
        <v>551.50799999999992</v>
      </c>
      <c r="H115" s="9"/>
    </row>
    <row r="116" spans="1:8" s="23" customFormat="1">
      <c r="A116" s="7"/>
      <c r="B116" s="24" t="s">
        <v>89</v>
      </c>
      <c r="C116" s="37"/>
      <c r="D116" s="1"/>
      <c r="E116" s="1"/>
      <c r="F116" s="1"/>
      <c r="G116" s="25"/>
      <c r="H116" s="9"/>
    </row>
    <row r="117" spans="1:8" s="23" customFormat="1">
      <c r="A117" s="7"/>
      <c r="B117" s="31" t="s">
        <v>24</v>
      </c>
      <c r="C117" s="37">
        <v>2</v>
      </c>
      <c r="D117" s="1">
        <f>36.03-6*0.3</f>
        <v>34.230000000000004</v>
      </c>
      <c r="E117" s="9"/>
      <c r="F117" s="1">
        <v>2.8</v>
      </c>
      <c r="G117" s="18">
        <f>C117*D117*F117</f>
        <v>191.68800000000002</v>
      </c>
      <c r="H117" s="9"/>
    </row>
    <row r="118" spans="1:8" s="23" customFormat="1">
      <c r="A118" s="7"/>
      <c r="B118" s="31" t="s">
        <v>56</v>
      </c>
      <c r="C118" s="37">
        <v>2</v>
      </c>
      <c r="D118" s="1">
        <v>19</v>
      </c>
      <c r="E118" s="9"/>
      <c r="F118" s="1">
        <v>2.8</v>
      </c>
      <c r="G118" s="18">
        <f>C118*D118*F118</f>
        <v>106.39999999999999</v>
      </c>
      <c r="H118" s="9"/>
    </row>
    <row r="119" spans="1:8" s="23" customFormat="1">
      <c r="A119" s="7"/>
      <c r="B119" s="31" t="s">
        <v>57</v>
      </c>
      <c r="C119" s="37">
        <v>1</v>
      </c>
      <c r="D119" s="1">
        <f>2*1+9.7-2*0.4</f>
        <v>10.899999999999999</v>
      </c>
      <c r="E119" s="9"/>
      <c r="F119" s="1">
        <v>2.8</v>
      </c>
      <c r="G119" s="18">
        <f>C119*D119*F119</f>
        <v>30.519999999999992</v>
      </c>
      <c r="H119" s="9"/>
    </row>
    <row r="120" spans="1:8" s="23" customFormat="1">
      <c r="A120" s="7"/>
      <c r="B120" s="45" t="s">
        <v>7</v>
      </c>
      <c r="C120" s="37"/>
      <c r="D120" s="1"/>
      <c r="E120" s="1"/>
      <c r="F120" s="1"/>
      <c r="G120" s="25">
        <f>SUM(G117:G119)</f>
        <v>328.608</v>
      </c>
      <c r="H120" s="9"/>
    </row>
    <row r="121" spans="1:8" s="23" customFormat="1">
      <c r="A121" s="7"/>
      <c r="B121" s="31"/>
      <c r="C121" s="37"/>
      <c r="D121" s="1"/>
      <c r="E121" s="1"/>
      <c r="F121" s="1"/>
      <c r="G121" s="18"/>
      <c r="H121" s="9"/>
    </row>
    <row r="122" spans="1:8" s="23" customFormat="1">
      <c r="A122" s="19">
        <v>14</v>
      </c>
      <c r="B122" s="24" t="s">
        <v>26</v>
      </c>
      <c r="H122" s="9"/>
    </row>
    <row r="123" spans="1:8" s="23" customFormat="1">
      <c r="A123" s="7"/>
      <c r="B123" s="24" t="s">
        <v>87</v>
      </c>
      <c r="C123" s="36"/>
      <c r="D123" s="1"/>
      <c r="E123" s="1"/>
      <c r="F123" s="1"/>
      <c r="G123" s="18"/>
      <c r="H123" s="9"/>
    </row>
    <row r="124" spans="1:8" s="23" customFormat="1">
      <c r="A124" s="7"/>
      <c r="B124" s="31" t="s">
        <v>24</v>
      </c>
      <c r="C124" s="37">
        <v>4</v>
      </c>
      <c r="D124" s="1">
        <f>36.03-6*0.3</f>
        <v>34.230000000000004</v>
      </c>
      <c r="E124" s="9"/>
      <c r="F124" s="1">
        <v>3</v>
      </c>
      <c r="G124" s="18">
        <f>C124*D124*F124</f>
        <v>410.76000000000005</v>
      </c>
      <c r="H124" s="9"/>
    </row>
    <row r="125" spans="1:8" s="23" customFormat="1">
      <c r="A125" s="7"/>
      <c r="B125" s="31" t="s">
        <v>56</v>
      </c>
      <c r="C125" s="37">
        <v>4</v>
      </c>
      <c r="D125" s="1">
        <v>19</v>
      </c>
      <c r="E125" s="9"/>
      <c r="F125" s="1">
        <v>3</v>
      </c>
      <c r="G125" s="18">
        <f>C125*D125*F125</f>
        <v>228</v>
      </c>
      <c r="H125" s="9"/>
    </row>
    <row r="126" spans="1:8" s="23" customFormat="1">
      <c r="A126" s="7"/>
      <c r="B126" s="31" t="s">
        <v>57</v>
      </c>
      <c r="C126" s="37">
        <v>2</v>
      </c>
      <c r="D126" s="1">
        <f>2*1+9.7-2*0.4</f>
        <v>10.899999999999999</v>
      </c>
      <c r="E126" s="9"/>
      <c r="F126" s="1">
        <v>3</v>
      </c>
      <c r="G126" s="18">
        <f>C126*D126*F126</f>
        <v>65.399999999999991</v>
      </c>
      <c r="H126" s="9"/>
    </row>
    <row r="127" spans="1:8" s="23" customFormat="1">
      <c r="A127" s="7"/>
      <c r="B127" s="31" t="s">
        <v>23</v>
      </c>
      <c r="C127" s="37">
        <v>4</v>
      </c>
      <c r="D127" s="1">
        <v>2.4</v>
      </c>
      <c r="E127" s="1"/>
      <c r="F127" s="1">
        <v>0.3</v>
      </c>
      <c r="G127" s="18">
        <f t="shared" ref="G127" si="10">C127*D127*F127</f>
        <v>2.88</v>
      </c>
      <c r="H127" s="9"/>
    </row>
    <row r="128" spans="1:8" s="23" customFormat="1">
      <c r="A128" s="7"/>
      <c r="B128" s="31" t="s">
        <v>63</v>
      </c>
      <c r="C128" s="37">
        <v>2</v>
      </c>
      <c r="D128" s="1">
        <v>19</v>
      </c>
      <c r="F128" s="1">
        <v>0.8</v>
      </c>
      <c r="G128" s="18">
        <f>C128*D128*F128</f>
        <v>30.400000000000002</v>
      </c>
      <c r="H128" s="9"/>
    </row>
    <row r="129" spans="1:8" s="23" customFormat="1">
      <c r="A129" s="7"/>
      <c r="B129" s="45" t="s">
        <v>7</v>
      </c>
      <c r="C129" s="37"/>
      <c r="D129" s="1"/>
      <c r="E129" s="1"/>
      <c r="F129" s="1"/>
      <c r="G129" s="25">
        <f>SUM(G124:G128)</f>
        <v>737.43999999999994</v>
      </c>
      <c r="H129" s="9"/>
    </row>
    <row r="130" spans="1:8" s="23" customFormat="1">
      <c r="A130" s="7"/>
      <c r="B130" s="31" t="s">
        <v>60</v>
      </c>
      <c r="C130" s="37">
        <v>8</v>
      </c>
      <c r="D130" s="1">
        <v>1.5</v>
      </c>
      <c r="E130" s="1"/>
      <c r="F130" s="1">
        <v>2.4</v>
      </c>
      <c r="G130" s="18">
        <f>C130*D130*F130</f>
        <v>28.799999999999997</v>
      </c>
      <c r="H130" s="9"/>
    </row>
    <row r="131" spans="1:8" s="23" customFormat="1">
      <c r="A131" s="7"/>
      <c r="B131" s="31" t="s">
        <v>61</v>
      </c>
      <c r="C131" s="37">
        <v>2</v>
      </c>
      <c r="D131" s="1">
        <v>4</v>
      </c>
      <c r="E131" s="1"/>
      <c r="F131" s="1">
        <v>2.4</v>
      </c>
      <c r="G131" s="18">
        <f>C131*D131*F131</f>
        <v>19.2</v>
      </c>
      <c r="H131" s="9"/>
    </row>
    <row r="132" spans="1:8" s="23" customFormat="1">
      <c r="A132" s="7"/>
      <c r="B132" s="31" t="s">
        <v>62</v>
      </c>
      <c r="C132" s="37">
        <v>14</v>
      </c>
      <c r="D132" s="1">
        <v>1.5</v>
      </c>
      <c r="E132" s="1"/>
      <c r="F132" s="1">
        <v>1.7</v>
      </c>
      <c r="G132" s="18">
        <f>C132*D132*F132</f>
        <v>35.699999999999996</v>
      </c>
      <c r="H132" s="9"/>
    </row>
    <row r="133" spans="1:8" s="23" customFormat="1">
      <c r="A133" s="7"/>
      <c r="B133" s="43" t="s">
        <v>79</v>
      </c>
      <c r="C133" s="37"/>
      <c r="D133" s="1"/>
      <c r="E133" s="1"/>
      <c r="F133" s="1"/>
      <c r="G133" s="25">
        <f>G129-G130-G131-G132</f>
        <v>653.7399999999999</v>
      </c>
      <c r="H133" s="9"/>
    </row>
    <row r="134" spans="1:8" s="23" customFormat="1">
      <c r="A134" s="7"/>
      <c r="B134" s="24" t="s">
        <v>88</v>
      </c>
      <c r="C134" s="37"/>
      <c r="D134" s="1"/>
      <c r="E134" s="1"/>
      <c r="F134" s="1"/>
      <c r="G134" s="25"/>
      <c r="H134" s="9"/>
    </row>
    <row r="135" spans="1:8" s="23" customFormat="1">
      <c r="A135" s="7"/>
      <c r="B135" s="31" t="s">
        <v>24</v>
      </c>
      <c r="C135" s="37">
        <v>4</v>
      </c>
      <c r="D135" s="1">
        <f>36.03-6*0.3</f>
        <v>34.230000000000004</v>
      </c>
      <c r="E135" s="9"/>
      <c r="F135" s="1">
        <v>3</v>
      </c>
      <c r="G135" s="18">
        <f>C135*D135*F135</f>
        <v>410.76000000000005</v>
      </c>
      <c r="H135" s="9"/>
    </row>
    <row r="136" spans="1:8" s="23" customFormat="1">
      <c r="A136" s="7"/>
      <c r="B136" s="31" t="s">
        <v>56</v>
      </c>
      <c r="C136" s="37">
        <v>4</v>
      </c>
      <c r="D136" s="1">
        <f>18.08-4*0.25</f>
        <v>17.079999999999998</v>
      </c>
      <c r="E136" s="9"/>
      <c r="F136" s="1">
        <v>3</v>
      </c>
      <c r="G136" s="18">
        <f>C136*D136*F136</f>
        <v>204.95999999999998</v>
      </c>
      <c r="H136" s="9"/>
    </row>
    <row r="137" spans="1:8" s="23" customFormat="1">
      <c r="A137" s="7"/>
      <c r="B137" s="31" t="s">
        <v>57</v>
      </c>
      <c r="C137" s="37">
        <v>2</v>
      </c>
      <c r="D137" s="1">
        <f>2*1+9.7-2*0.4</f>
        <v>10.899999999999999</v>
      </c>
      <c r="E137" s="9"/>
      <c r="F137" s="1">
        <v>3</v>
      </c>
      <c r="G137" s="18">
        <f>C137*D137*F137</f>
        <v>65.399999999999991</v>
      </c>
      <c r="H137" s="9"/>
    </row>
    <row r="138" spans="1:8" s="23" customFormat="1">
      <c r="A138" s="7"/>
      <c r="B138" s="31" t="s">
        <v>58</v>
      </c>
      <c r="C138" s="37">
        <v>4</v>
      </c>
      <c r="D138" s="1">
        <v>19</v>
      </c>
      <c r="E138" s="1">
        <v>6</v>
      </c>
      <c r="F138" s="1"/>
      <c r="G138" s="18">
        <f>C138*D138*E138</f>
        <v>456</v>
      </c>
      <c r="H138" s="9"/>
    </row>
    <row r="139" spans="1:8" s="23" customFormat="1">
      <c r="A139" s="7"/>
      <c r="B139" s="45" t="s">
        <v>7</v>
      </c>
      <c r="C139" s="37"/>
      <c r="D139" s="1"/>
      <c r="E139" s="1"/>
      <c r="F139" s="1"/>
      <c r="G139" s="25">
        <f>SUM(G135:G138)</f>
        <v>1137.1199999999999</v>
      </c>
      <c r="H139" s="9"/>
    </row>
    <row r="140" spans="1:8" s="23" customFormat="1">
      <c r="A140" s="7"/>
      <c r="B140" s="31" t="s">
        <v>78</v>
      </c>
      <c r="C140" s="37">
        <v>4</v>
      </c>
      <c r="D140" s="1">
        <v>1.5</v>
      </c>
      <c r="E140" s="1"/>
      <c r="F140" s="1">
        <v>1.7</v>
      </c>
      <c r="G140" s="18">
        <f>C140*D140*F140</f>
        <v>10.199999999999999</v>
      </c>
      <c r="H140" s="9"/>
    </row>
    <row r="141" spans="1:8" s="23" customFormat="1">
      <c r="A141" s="7"/>
      <c r="B141" s="43" t="s">
        <v>79</v>
      </c>
      <c r="C141" s="37"/>
      <c r="D141" s="1"/>
      <c r="E141" s="1"/>
      <c r="F141" s="1"/>
      <c r="G141" s="25">
        <f>G139-G140</f>
        <v>1126.9199999999998</v>
      </c>
      <c r="H141" s="9"/>
    </row>
    <row r="142" spans="1:8" s="23" customFormat="1">
      <c r="A142" s="7"/>
      <c r="B142" s="24" t="s">
        <v>90</v>
      </c>
      <c r="C142" s="37"/>
      <c r="D142" s="1"/>
      <c r="E142" s="1"/>
      <c r="F142" s="1"/>
      <c r="G142" s="25"/>
      <c r="H142" s="9"/>
    </row>
    <row r="143" spans="1:8" s="23" customFormat="1">
      <c r="A143" s="7"/>
      <c r="B143" s="31" t="s">
        <v>24</v>
      </c>
      <c r="C143" s="37">
        <v>4</v>
      </c>
      <c r="D143" s="1">
        <f>36.03-6*0.3</f>
        <v>34.230000000000004</v>
      </c>
      <c r="E143" s="9"/>
      <c r="F143" s="1">
        <v>3.74</v>
      </c>
      <c r="G143" s="18">
        <f>C143*D143*F143</f>
        <v>512.08080000000007</v>
      </c>
      <c r="H143" s="9"/>
    </row>
    <row r="144" spans="1:8" s="23" customFormat="1">
      <c r="A144" s="7"/>
      <c r="B144" s="31" t="s">
        <v>56</v>
      </c>
      <c r="C144" s="37">
        <v>4</v>
      </c>
      <c r="D144" s="1">
        <f>18.08-4*0.25</f>
        <v>17.079999999999998</v>
      </c>
      <c r="E144" s="9"/>
      <c r="F144" s="1">
        <v>3.74</v>
      </c>
      <c r="G144" s="18">
        <f>C144*D144*F144</f>
        <v>255.51679999999999</v>
      </c>
      <c r="H144" s="9"/>
    </row>
    <row r="145" spans="1:8" s="23" customFormat="1">
      <c r="A145" s="7"/>
      <c r="B145" s="31" t="s">
        <v>57</v>
      </c>
      <c r="C145" s="37">
        <v>2</v>
      </c>
      <c r="D145" s="1">
        <f>2*1+9.7-2*0.4</f>
        <v>10.899999999999999</v>
      </c>
      <c r="E145" s="9"/>
      <c r="F145" s="1">
        <v>3.74</v>
      </c>
      <c r="G145" s="18">
        <f>C145*D145*F145</f>
        <v>81.531999999999996</v>
      </c>
      <c r="H145" s="9"/>
    </row>
    <row r="146" spans="1:8" s="23" customFormat="1">
      <c r="A146" s="7"/>
      <c r="B146" s="45" t="s">
        <v>7</v>
      </c>
      <c r="C146" s="37"/>
      <c r="D146" s="1"/>
      <c r="E146" s="1"/>
      <c r="F146" s="1"/>
      <c r="G146" s="25">
        <f>SUM(G143:G145)</f>
        <v>849.1296000000001</v>
      </c>
      <c r="H146" s="9"/>
    </row>
    <row r="147" spans="1:8" s="23" customFormat="1">
      <c r="B147" s="44"/>
      <c r="H147" s="9"/>
    </row>
    <row r="148" spans="1:8" s="23" customFormat="1" ht="30">
      <c r="A148" s="7">
        <v>14</v>
      </c>
      <c r="B148" s="24" t="s">
        <v>12</v>
      </c>
      <c r="C148" s="51" t="s">
        <v>10</v>
      </c>
      <c r="D148" s="7"/>
      <c r="E148" s="7"/>
      <c r="F148" s="7"/>
      <c r="G148" s="7"/>
      <c r="H148" s="9"/>
    </row>
    <row r="149" spans="1:8" s="23" customFormat="1">
      <c r="A149" s="7"/>
      <c r="B149" s="8"/>
      <c r="C149" s="37">
        <v>2</v>
      </c>
      <c r="D149" s="1">
        <v>15</v>
      </c>
      <c r="E149" s="1">
        <v>10</v>
      </c>
      <c r="F149" s="1"/>
      <c r="G149" s="25">
        <f>C149*D149*E149</f>
        <v>300</v>
      </c>
      <c r="H149" s="9" t="s">
        <v>10</v>
      </c>
    </row>
    <row r="150" spans="1:8" s="23" customFormat="1">
      <c r="A150" s="7"/>
      <c r="B150" s="8"/>
      <c r="C150" s="37"/>
      <c r="D150" s="1"/>
      <c r="E150" s="1"/>
      <c r="F150" s="1"/>
      <c r="G150" s="25"/>
      <c r="H150" s="9"/>
    </row>
    <row r="151" spans="1:8" s="23" customFormat="1" ht="27" customHeight="1">
      <c r="A151" s="7">
        <v>15</v>
      </c>
      <c r="B151" s="9" t="s">
        <v>80</v>
      </c>
      <c r="C151" s="37">
        <v>1</v>
      </c>
      <c r="D151" s="1">
        <v>25</v>
      </c>
      <c r="E151" s="1">
        <v>20</v>
      </c>
      <c r="F151" s="1"/>
      <c r="G151" s="25">
        <f>C151*D151*E151</f>
        <v>500</v>
      </c>
      <c r="H151" s="9" t="s">
        <v>10</v>
      </c>
    </row>
    <row r="152" spans="1:8" s="23" customFormat="1">
      <c r="A152" s="7">
        <v>16</v>
      </c>
      <c r="B152" s="8" t="s">
        <v>98</v>
      </c>
      <c r="C152" s="37">
        <v>1</v>
      </c>
      <c r="D152" s="1">
        <f>6*8</f>
        <v>48</v>
      </c>
      <c r="E152" s="1"/>
      <c r="F152" s="1">
        <v>2.4</v>
      </c>
      <c r="G152" s="25">
        <f>C152*D152*F152</f>
        <v>115.19999999999999</v>
      </c>
      <c r="H152" s="9" t="s">
        <v>10</v>
      </c>
    </row>
    <row r="153" spans="1:8" s="23" customFormat="1" ht="30">
      <c r="A153" s="7">
        <v>17</v>
      </c>
      <c r="B153" s="8" t="s">
        <v>81</v>
      </c>
      <c r="C153" s="37">
        <v>12</v>
      </c>
      <c r="D153" s="1">
        <v>2</v>
      </c>
      <c r="E153" s="1"/>
      <c r="F153" s="1">
        <v>0.3</v>
      </c>
      <c r="G153" s="18">
        <f>C153*D153*F153</f>
        <v>7.1999999999999993</v>
      </c>
      <c r="H153" s="9"/>
    </row>
    <row r="154" spans="1:8" s="23" customFormat="1">
      <c r="A154" s="7"/>
      <c r="B154" s="8"/>
      <c r="C154" s="37">
        <v>1</v>
      </c>
      <c r="D154" s="1">
        <v>30</v>
      </c>
      <c r="E154" s="1"/>
      <c r="F154" s="1">
        <v>2</v>
      </c>
      <c r="G154" s="18">
        <f>C154*D154*F154</f>
        <v>60</v>
      </c>
      <c r="H154" s="9"/>
    </row>
    <row r="155" spans="1:8" s="23" customFormat="1">
      <c r="A155" s="7"/>
      <c r="B155" s="8" t="s">
        <v>95</v>
      </c>
      <c r="C155" s="37">
        <v>1</v>
      </c>
      <c r="D155" s="1">
        <v>19</v>
      </c>
      <c r="E155" s="1"/>
      <c r="F155" s="1">
        <v>1</v>
      </c>
      <c r="G155" s="18">
        <f>C155*D155*F155</f>
        <v>19</v>
      </c>
      <c r="H155" s="9"/>
    </row>
    <row r="156" spans="1:8" s="23" customFormat="1">
      <c r="A156" s="7"/>
      <c r="B156" s="43" t="s">
        <v>7</v>
      </c>
      <c r="C156" s="37"/>
      <c r="D156" s="1"/>
      <c r="E156" s="1"/>
      <c r="F156" s="1"/>
      <c r="G156" s="25">
        <f>SUM(G153:G155)</f>
        <v>86.2</v>
      </c>
      <c r="H156" s="9" t="s">
        <v>10</v>
      </c>
    </row>
    <row r="157" spans="1:8" s="23" customFormat="1">
      <c r="A157" s="7">
        <v>18</v>
      </c>
      <c r="B157" s="8" t="s">
        <v>82</v>
      </c>
      <c r="C157" s="37"/>
      <c r="D157" s="1"/>
      <c r="E157" s="1"/>
      <c r="F157" s="1"/>
      <c r="G157" s="18">
        <f>30</f>
        <v>30</v>
      </c>
      <c r="H157" s="9" t="s">
        <v>83</v>
      </c>
    </row>
    <row r="158" spans="1:8" s="23" customFormat="1" ht="30">
      <c r="A158" s="7">
        <v>19</v>
      </c>
      <c r="B158" s="24" t="s">
        <v>84</v>
      </c>
      <c r="C158" s="37" t="s">
        <v>2</v>
      </c>
      <c r="D158" s="1"/>
      <c r="E158" s="1"/>
      <c r="F158" s="1"/>
      <c r="G158" s="18"/>
      <c r="H158" s="9"/>
    </row>
    <row r="159" spans="1:8" s="23" customFormat="1">
      <c r="A159" s="7"/>
      <c r="B159" s="8"/>
      <c r="C159" s="37">
        <v>1</v>
      </c>
      <c r="D159" s="1">
        <v>1</v>
      </c>
      <c r="E159" s="1"/>
      <c r="F159" s="1"/>
      <c r="G159" s="25">
        <f>C159*D159</f>
        <v>1</v>
      </c>
      <c r="H159" s="9"/>
    </row>
    <row r="160" spans="1:8" s="23" customFormat="1" ht="30">
      <c r="A160" s="7">
        <v>20</v>
      </c>
      <c r="B160" s="8" t="s">
        <v>85</v>
      </c>
      <c r="C160" s="37"/>
      <c r="D160" s="1"/>
      <c r="E160" s="1"/>
      <c r="F160" s="1"/>
      <c r="G160" s="18">
        <v>1</v>
      </c>
      <c r="H160" s="37" t="s">
        <v>2</v>
      </c>
    </row>
    <row r="161" spans="1:8" s="23" customFormat="1" ht="39" customHeight="1">
      <c r="A161" s="7">
        <v>21</v>
      </c>
      <c r="B161" s="8" t="s">
        <v>86</v>
      </c>
      <c r="C161" s="37">
        <v>12</v>
      </c>
      <c r="D161" s="1"/>
      <c r="E161" s="1"/>
      <c r="F161" s="1"/>
      <c r="G161" s="18">
        <v>14</v>
      </c>
      <c r="H161" s="9" t="s">
        <v>2</v>
      </c>
    </row>
    <row r="162" spans="1:8" s="23" customFormat="1" ht="39" customHeight="1">
      <c r="A162" s="7">
        <v>22</v>
      </c>
      <c r="B162" s="8" t="s">
        <v>96</v>
      </c>
      <c r="C162" s="37"/>
      <c r="D162" s="1"/>
      <c r="E162" s="1"/>
      <c r="F162" s="1"/>
      <c r="G162" s="18">
        <v>6</v>
      </c>
      <c r="H162" s="9" t="s">
        <v>2</v>
      </c>
    </row>
    <row r="163" spans="1:8" s="23" customFormat="1" ht="30">
      <c r="A163" s="7">
        <v>23</v>
      </c>
      <c r="B163" s="24" t="s">
        <v>13</v>
      </c>
      <c r="C163" s="40" t="s">
        <v>10</v>
      </c>
      <c r="D163" s="7"/>
      <c r="E163" s="7"/>
      <c r="F163" s="7"/>
      <c r="G163" s="7"/>
      <c r="H163" s="9"/>
    </row>
    <row r="164" spans="1:8" s="23" customFormat="1">
      <c r="A164" s="7"/>
      <c r="B164" s="31" t="s">
        <v>24</v>
      </c>
      <c r="C164" s="37">
        <v>4</v>
      </c>
      <c r="D164" s="1">
        <f>36.03-6*0.3</f>
        <v>34.230000000000004</v>
      </c>
      <c r="E164" s="9"/>
      <c r="F164" s="1">
        <f>9.14+0.6</f>
        <v>9.74</v>
      </c>
      <c r="G164" s="18">
        <f>C164*D164*F164</f>
        <v>1333.6008000000002</v>
      </c>
      <c r="H164" s="9"/>
    </row>
    <row r="165" spans="1:8" s="23" customFormat="1">
      <c r="A165" s="7"/>
      <c r="B165" s="31" t="s">
        <v>56</v>
      </c>
      <c r="C165" s="37">
        <v>4</v>
      </c>
      <c r="D165" s="1">
        <f>18.08-4*0.25</f>
        <v>17.079999999999998</v>
      </c>
      <c r="E165" s="9"/>
      <c r="F165" s="1">
        <f>9.14+0.6</f>
        <v>9.74</v>
      </c>
      <c r="G165" s="18">
        <f>C165*D165*F165</f>
        <v>665.43679999999995</v>
      </c>
      <c r="H165" s="9"/>
    </row>
    <row r="166" spans="1:8" s="23" customFormat="1">
      <c r="A166" s="7"/>
      <c r="B166" s="31" t="s">
        <v>57</v>
      </c>
      <c r="C166" s="37">
        <v>2</v>
      </c>
      <c r="D166" s="1">
        <f>2*1+9.7-2*0.4</f>
        <v>10.899999999999999</v>
      </c>
      <c r="E166" s="9"/>
      <c r="F166" s="1">
        <f>9.14+0.6</f>
        <v>9.74</v>
      </c>
      <c r="G166" s="18">
        <f>C166*D166*F166</f>
        <v>212.33199999999997</v>
      </c>
      <c r="H166" s="9"/>
    </row>
    <row r="167" spans="1:8" s="23" customFormat="1">
      <c r="A167" s="7"/>
      <c r="B167" s="45" t="s">
        <v>7</v>
      </c>
      <c r="C167" s="37"/>
      <c r="D167" s="1"/>
      <c r="E167" s="1"/>
      <c r="F167" s="1"/>
      <c r="G167" s="25">
        <f>SUM(G164:G166)</f>
        <v>2211.3696</v>
      </c>
      <c r="H167" s="9"/>
    </row>
    <row r="168" spans="1:8" s="23" customFormat="1">
      <c r="A168" s="7"/>
      <c r="B168" s="45" t="s">
        <v>92</v>
      </c>
      <c r="C168" s="37"/>
      <c r="D168" s="1"/>
      <c r="E168" s="1"/>
      <c r="F168" s="1"/>
      <c r="G168" s="18"/>
      <c r="H168" s="9"/>
    </row>
    <row r="169" spans="1:8" s="23" customFormat="1">
      <c r="A169" s="7"/>
      <c r="B169" s="31" t="s">
        <v>91</v>
      </c>
      <c r="C169" s="37">
        <v>8</v>
      </c>
      <c r="D169" s="1">
        <v>1.5</v>
      </c>
      <c r="E169" s="1"/>
      <c r="F169" s="1">
        <v>2.4</v>
      </c>
      <c r="G169" s="18">
        <f>C169*D169*F169</f>
        <v>28.799999999999997</v>
      </c>
      <c r="H169" s="9"/>
    </row>
    <row r="170" spans="1:8" s="23" customFormat="1">
      <c r="A170" s="7"/>
      <c r="B170" s="31" t="s">
        <v>61</v>
      </c>
      <c r="C170" s="37">
        <v>2</v>
      </c>
      <c r="D170" s="1">
        <v>4</v>
      </c>
      <c r="E170" s="1"/>
      <c r="F170" s="1">
        <v>2.4</v>
      </c>
      <c r="G170" s="18">
        <f>C170*D170*F170</f>
        <v>19.2</v>
      </c>
      <c r="H170" s="9"/>
    </row>
    <row r="171" spans="1:8" s="23" customFormat="1">
      <c r="A171" s="7"/>
      <c r="B171" s="31" t="s">
        <v>62</v>
      </c>
      <c r="C171" s="37">
        <v>14</v>
      </c>
      <c r="D171" s="1">
        <v>1.5</v>
      </c>
      <c r="E171" s="1"/>
      <c r="F171" s="1">
        <v>1.7</v>
      </c>
      <c r="G171" s="18">
        <f>C171*D171*F171</f>
        <v>35.699999999999996</v>
      </c>
      <c r="H171" s="9"/>
    </row>
    <row r="172" spans="1:8" s="23" customFormat="1">
      <c r="A172" s="7"/>
      <c r="B172" s="24" t="s">
        <v>93</v>
      </c>
      <c r="C172" s="40"/>
      <c r="D172" s="7"/>
      <c r="E172" s="7"/>
      <c r="F172" s="7"/>
      <c r="G172" s="26">
        <f>G167-G169-G170-G171</f>
        <v>2127.6696000000002</v>
      </c>
      <c r="H172" s="9"/>
    </row>
    <row r="173" spans="1:8" s="23" customFormat="1">
      <c r="A173" s="7"/>
      <c r="B173" s="8"/>
      <c r="C173" s="37"/>
      <c r="D173" s="1"/>
      <c r="E173" s="1"/>
      <c r="F173" s="1"/>
      <c r="G173" s="18"/>
      <c r="H173" s="9"/>
    </row>
    <row r="174" spans="1:8" s="23" customFormat="1" ht="30">
      <c r="A174" s="7">
        <v>24</v>
      </c>
      <c r="B174" s="24" t="s">
        <v>28</v>
      </c>
      <c r="C174" s="37"/>
      <c r="D174" s="1"/>
      <c r="E174" s="1"/>
      <c r="F174" s="1"/>
      <c r="G174" s="18"/>
      <c r="H174" s="9"/>
    </row>
    <row r="175" spans="1:8" s="23" customFormat="1">
      <c r="A175" s="7"/>
      <c r="B175" s="31" t="s">
        <v>24</v>
      </c>
      <c r="C175" s="37">
        <v>4</v>
      </c>
      <c r="D175" s="1">
        <f>36.03-6*0.3</f>
        <v>34.230000000000004</v>
      </c>
      <c r="E175" s="9"/>
      <c r="F175" s="1">
        <f>9.14+0.6</f>
        <v>9.74</v>
      </c>
      <c r="G175" s="18">
        <f>C175*D175*F175</f>
        <v>1333.6008000000002</v>
      </c>
      <c r="H175" s="9"/>
    </row>
    <row r="176" spans="1:8" s="23" customFormat="1">
      <c r="A176" s="7"/>
      <c r="B176" s="31" t="s">
        <v>56</v>
      </c>
      <c r="C176" s="37">
        <v>4</v>
      </c>
      <c r="D176" s="1">
        <f>18.08-4*0.25</f>
        <v>17.079999999999998</v>
      </c>
      <c r="E176" s="9"/>
      <c r="F176" s="1">
        <f>9.14+0.6</f>
        <v>9.74</v>
      </c>
      <c r="G176" s="18">
        <f>C176*D176*F176</f>
        <v>665.43679999999995</v>
      </c>
      <c r="H176" s="9"/>
    </row>
    <row r="177" spans="1:8" s="23" customFormat="1">
      <c r="A177" s="7"/>
      <c r="B177" s="31" t="s">
        <v>57</v>
      </c>
      <c r="C177" s="37">
        <v>2</v>
      </c>
      <c r="D177" s="1">
        <f>2*1+9.7-2*0.4</f>
        <v>10.899999999999999</v>
      </c>
      <c r="E177" s="9"/>
      <c r="F177" s="1">
        <f>9.14+0.6</f>
        <v>9.74</v>
      </c>
      <c r="G177" s="18">
        <f>C177*D177*F177</f>
        <v>212.33199999999997</v>
      </c>
      <c r="H177" s="9"/>
    </row>
    <row r="178" spans="1:8" s="23" customFormat="1">
      <c r="A178" s="7"/>
      <c r="B178" s="31" t="s">
        <v>94</v>
      </c>
      <c r="C178" s="37">
        <v>2</v>
      </c>
      <c r="D178" s="1">
        <f>6*4</f>
        <v>24</v>
      </c>
      <c r="E178" s="1"/>
      <c r="F178" s="1">
        <v>2</v>
      </c>
      <c r="G178" s="18">
        <f>C178*D178*F178</f>
        <v>96</v>
      </c>
      <c r="H178" s="9"/>
    </row>
    <row r="179" spans="1:8" s="23" customFormat="1">
      <c r="A179" s="7"/>
      <c r="B179" s="45" t="s">
        <v>7</v>
      </c>
      <c r="C179" s="37"/>
      <c r="D179" s="1"/>
      <c r="E179" s="1"/>
      <c r="F179" s="1"/>
      <c r="G179" s="25">
        <f>SUM(G175:G178)</f>
        <v>2307.3696</v>
      </c>
      <c r="H179" s="9"/>
    </row>
    <row r="180" spans="1:8" s="23" customFormat="1">
      <c r="A180" s="7"/>
      <c r="B180" s="45" t="s">
        <v>92</v>
      </c>
      <c r="C180" s="37"/>
      <c r="D180" s="1"/>
      <c r="E180" s="1"/>
      <c r="F180" s="1"/>
      <c r="G180" s="18"/>
      <c r="H180" s="9"/>
    </row>
    <row r="181" spans="1:8" s="23" customFormat="1">
      <c r="A181" s="7"/>
      <c r="B181" s="31" t="s">
        <v>91</v>
      </c>
      <c r="C181" s="37">
        <v>8</v>
      </c>
      <c r="D181" s="1">
        <v>1.5</v>
      </c>
      <c r="E181" s="1"/>
      <c r="F181" s="1">
        <v>2.4</v>
      </c>
      <c r="G181" s="18">
        <f>C181*D181*F181</f>
        <v>28.799999999999997</v>
      </c>
      <c r="H181" s="9"/>
    </row>
    <row r="182" spans="1:8" s="23" customFormat="1">
      <c r="A182" s="7"/>
      <c r="B182" s="31" t="s">
        <v>61</v>
      </c>
      <c r="C182" s="37">
        <v>2</v>
      </c>
      <c r="D182" s="1">
        <v>4</v>
      </c>
      <c r="E182" s="1"/>
      <c r="F182" s="1">
        <v>2.4</v>
      </c>
      <c r="G182" s="18">
        <f>C182*D182*F182</f>
        <v>19.2</v>
      </c>
      <c r="H182" s="9"/>
    </row>
    <row r="183" spans="1:8" s="23" customFormat="1">
      <c r="A183" s="7"/>
      <c r="B183" s="31" t="s">
        <v>62</v>
      </c>
      <c r="C183" s="37">
        <v>14</v>
      </c>
      <c r="D183" s="1">
        <v>1.5</v>
      </c>
      <c r="E183" s="1"/>
      <c r="F183" s="1">
        <v>1.7</v>
      </c>
      <c r="G183" s="18">
        <f>C183*D183*F183</f>
        <v>35.699999999999996</v>
      </c>
      <c r="H183" s="9"/>
    </row>
    <row r="184" spans="1:8" s="23" customFormat="1">
      <c r="A184" s="7"/>
      <c r="B184" s="24" t="s">
        <v>93</v>
      </c>
      <c r="C184" s="37"/>
      <c r="D184" s="1"/>
      <c r="E184" s="1"/>
      <c r="F184" s="1"/>
      <c r="G184" s="25">
        <f>G179-G181-G182-G183</f>
        <v>2223.6696000000002</v>
      </c>
      <c r="H184" s="9"/>
    </row>
    <row r="185" spans="1:8" s="23" customFormat="1">
      <c r="A185" s="7"/>
      <c r="B185" s="8"/>
      <c r="C185" s="37"/>
      <c r="D185" s="1"/>
      <c r="E185" s="1"/>
      <c r="F185" s="1"/>
      <c r="G185" s="18"/>
      <c r="H185" s="9"/>
    </row>
    <row r="186" spans="1:8" s="23" customFormat="1" ht="90.75" customHeight="1">
      <c r="A186" s="7">
        <v>25</v>
      </c>
      <c r="B186" s="24" t="s">
        <v>40</v>
      </c>
      <c r="C186" s="37" t="s">
        <v>10</v>
      </c>
      <c r="D186" s="1"/>
      <c r="E186" s="1"/>
      <c r="F186" s="1"/>
      <c r="G186" s="18"/>
      <c r="H186" s="9"/>
    </row>
    <row r="187" spans="1:8" s="23" customFormat="1">
      <c r="A187" s="7"/>
      <c r="B187" s="8" t="s">
        <v>39</v>
      </c>
      <c r="C187" s="37">
        <v>1</v>
      </c>
      <c r="D187" s="1">
        <f>36+1+1</f>
        <v>38</v>
      </c>
      <c r="E187" s="1">
        <f>18.8+1+1</f>
        <v>20.8</v>
      </c>
      <c r="F187" s="1"/>
      <c r="G187" s="18">
        <f>C187*D187*E187</f>
        <v>790.4</v>
      </c>
      <c r="H187" s="9"/>
    </row>
    <row r="188" spans="1:8" s="23" customFormat="1">
      <c r="A188" s="7"/>
      <c r="B188" s="8"/>
      <c r="C188" s="37"/>
      <c r="D188" s="1"/>
      <c r="E188" s="1"/>
      <c r="F188" s="26" t="s">
        <v>7</v>
      </c>
      <c r="G188" s="25">
        <f>SUM(G187:G187)</f>
        <v>790.4</v>
      </c>
      <c r="H188" s="9"/>
    </row>
    <row r="189" spans="1:8" s="23" customFormat="1">
      <c r="A189" s="7"/>
      <c r="B189" s="8"/>
      <c r="C189" s="37"/>
      <c r="D189" s="1"/>
      <c r="E189" s="1"/>
      <c r="F189" s="1"/>
      <c r="G189" s="25"/>
      <c r="H189" s="9"/>
    </row>
    <row r="190" spans="1:8" s="23" customFormat="1">
      <c r="A190" s="7">
        <v>26</v>
      </c>
      <c r="B190" s="24" t="s">
        <v>29</v>
      </c>
      <c r="C190" s="37" t="s">
        <v>32</v>
      </c>
      <c r="D190" s="1"/>
      <c r="E190" s="1"/>
      <c r="F190" s="1"/>
      <c r="G190" s="18"/>
      <c r="H190" s="9"/>
    </row>
    <row r="191" spans="1:8" s="23" customFormat="1" ht="26.25" customHeight="1">
      <c r="A191" s="7"/>
      <c r="B191" s="8" t="s">
        <v>30</v>
      </c>
      <c r="C191" s="37">
        <v>6</v>
      </c>
      <c r="D191" s="1">
        <v>10</v>
      </c>
      <c r="E191" s="1"/>
      <c r="F191" s="1"/>
      <c r="G191" s="25">
        <f>C191*D191</f>
        <v>60</v>
      </c>
      <c r="H191" s="9"/>
    </row>
    <row r="192" spans="1:8" s="23" customFormat="1" ht="21.75" customHeight="1">
      <c r="A192" s="7"/>
      <c r="B192" s="8"/>
      <c r="C192" s="37"/>
      <c r="D192" s="1"/>
      <c r="E192" s="1"/>
      <c r="F192" s="1"/>
      <c r="G192" s="25"/>
      <c r="H192" s="9"/>
    </row>
    <row r="193" spans="1:8" s="23" customFormat="1" ht="70.5" customHeight="1">
      <c r="A193" s="46">
        <v>27</v>
      </c>
      <c r="B193" s="24" t="s">
        <v>37</v>
      </c>
      <c r="C193" s="37" t="s">
        <v>10</v>
      </c>
      <c r="D193" s="1"/>
      <c r="E193" s="1"/>
      <c r="F193" s="1"/>
      <c r="G193" s="25"/>
      <c r="H193" s="9"/>
    </row>
    <row r="194" spans="1:8" s="23" customFormat="1" ht="21.75" customHeight="1">
      <c r="A194" s="7"/>
      <c r="B194" s="8" t="s">
        <v>36</v>
      </c>
      <c r="C194" s="37">
        <v>1</v>
      </c>
      <c r="D194" s="1">
        <v>16</v>
      </c>
      <c r="E194" s="1">
        <v>3.5</v>
      </c>
      <c r="F194" s="1"/>
      <c r="G194" s="25">
        <f>C194*D194*E194</f>
        <v>56</v>
      </c>
      <c r="H194" s="9"/>
    </row>
    <row r="195" spans="1:8" s="23" customFormat="1" ht="21.75" customHeight="1">
      <c r="A195" s="7">
        <v>28</v>
      </c>
      <c r="B195" s="8" t="s">
        <v>104</v>
      </c>
      <c r="C195" s="37"/>
      <c r="D195" s="1"/>
      <c r="E195" s="1"/>
      <c r="F195" s="1"/>
      <c r="G195" s="25"/>
      <c r="H195" s="9"/>
    </row>
    <row r="196" spans="1:8" s="23" customFormat="1" ht="21.75" customHeight="1">
      <c r="A196" s="7"/>
      <c r="B196" s="8" t="s">
        <v>105</v>
      </c>
      <c r="C196" s="37">
        <v>1</v>
      </c>
      <c r="D196" s="1">
        <f>20*2+38*2</f>
        <v>116</v>
      </c>
      <c r="E196" s="1"/>
      <c r="F196" s="1">
        <v>10</v>
      </c>
      <c r="G196" s="29">
        <f>C196*D196*F196</f>
        <v>1160</v>
      </c>
      <c r="H196" s="9" t="s">
        <v>10</v>
      </c>
    </row>
    <row r="197" spans="1:8" s="23" customFormat="1" ht="21.75" customHeight="1">
      <c r="A197" s="7"/>
      <c r="B197" s="8" t="s">
        <v>106</v>
      </c>
      <c r="C197" s="37">
        <v>1</v>
      </c>
      <c r="D197" s="1">
        <f>22*2+38*2</f>
        <v>120</v>
      </c>
      <c r="E197" s="1"/>
      <c r="F197" s="1">
        <v>10</v>
      </c>
      <c r="G197" s="29">
        <f>C197*D197*F197</f>
        <v>1200</v>
      </c>
      <c r="H197" s="9" t="s">
        <v>10</v>
      </c>
    </row>
    <row r="198" spans="1:8" s="23" customFormat="1" ht="21.75" customHeight="1">
      <c r="A198" s="7"/>
      <c r="B198" s="14" t="s">
        <v>107</v>
      </c>
      <c r="C198" s="37"/>
      <c r="D198" s="1"/>
      <c r="E198" s="1"/>
      <c r="F198" s="1"/>
      <c r="G198" s="25">
        <f>SUM(G196:G197)</f>
        <v>2360</v>
      </c>
      <c r="H198" s="9" t="s">
        <v>10</v>
      </c>
    </row>
    <row r="199" spans="1:8" s="23" customFormat="1" ht="21.75" customHeight="1">
      <c r="A199" s="7"/>
      <c r="B199" s="24" t="s">
        <v>99</v>
      </c>
      <c r="C199" s="37"/>
      <c r="D199" s="1"/>
      <c r="E199" s="1"/>
      <c r="F199" s="1"/>
      <c r="G199" s="25"/>
      <c r="H199" s="9"/>
    </row>
    <row r="200" spans="1:8" ht="131.25" customHeight="1">
      <c r="A200" s="7">
        <v>1</v>
      </c>
      <c r="B200" s="52" t="s">
        <v>100</v>
      </c>
      <c r="C200" s="37">
        <v>1</v>
      </c>
      <c r="D200" s="2"/>
      <c r="E200" s="2"/>
      <c r="F200" s="2"/>
      <c r="G200" s="18"/>
      <c r="H200" s="3"/>
    </row>
    <row r="201" spans="1:8">
      <c r="A201" s="4"/>
      <c r="B201" s="6"/>
      <c r="C201" s="37">
        <v>1</v>
      </c>
      <c r="D201" s="2">
        <v>50</v>
      </c>
      <c r="E201" s="2">
        <v>9</v>
      </c>
      <c r="F201" s="2"/>
      <c r="G201" s="18">
        <f>C201*D201*E201</f>
        <v>450</v>
      </c>
      <c r="H201" s="3"/>
    </row>
    <row r="202" spans="1:8">
      <c r="A202" s="4"/>
      <c r="B202" s="6"/>
      <c r="C202" s="37">
        <v>1</v>
      </c>
      <c r="D202" s="2">
        <v>50</v>
      </c>
      <c r="E202" s="2">
        <v>1</v>
      </c>
      <c r="F202" s="2"/>
      <c r="G202" s="18">
        <f t="shared" ref="G202:G204" si="11">C202*D202*E202</f>
        <v>50</v>
      </c>
      <c r="H202" s="3"/>
    </row>
    <row r="203" spans="1:8">
      <c r="A203" s="4"/>
      <c r="B203" s="6"/>
      <c r="C203" s="37">
        <v>1</v>
      </c>
      <c r="D203" s="2">
        <v>20</v>
      </c>
      <c r="E203" s="2">
        <v>5</v>
      </c>
      <c r="F203" s="2"/>
      <c r="G203" s="18">
        <f t="shared" si="11"/>
        <v>100</v>
      </c>
      <c r="H203" s="3"/>
    </row>
    <row r="204" spans="1:8">
      <c r="A204" s="4"/>
      <c r="B204" s="6"/>
      <c r="C204" s="37">
        <v>1</v>
      </c>
      <c r="D204" s="2">
        <v>20</v>
      </c>
      <c r="E204" s="2">
        <v>7</v>
      </c>
      <c r="F204" s="2"/>
      <c r="G204" s="18">
        <f t="shared" si="11"/>
        <v>140</v>
      </c>
      <c r="H204" s="3"/>
    </row>
    <row r="205" spans="1:8">
      <c r="A205" s="4"/>
      <c r="B205" s="14" t="s">
        <v>22</v>
      </c>
      <c r="C205" s="37"/>
      <c r="D205" s="2"/>
      <c r="E205" s="2"/>
      <c r="F205" s="2"/>
      <c r="G205" s="25">
        <f>SUM(G201:G204)</f>
        <v>740</v>
      </c>
      <c r="H205" s="12" t="s">
        <v>101</v>
      </c>
    </row>
    <row r="206" spans="1:8">
      <c r="A206" s="4"/>
      <c r="B206" s="6"/>
      <c r="C206" s="37"/>
      <c r="D206" s="2"/>
      <c r="E206" s="2"/>
      <c r="F206" s="2"/>
      <c r="G206" s="18"/>
      <c r="H206" s="3"/>
    </row>
    <row r="207" spans="1:8" ht="30">
      <c r="A207" s="7">
        <v>2</v>
      </c>
      <c r="B207" s="6" t="s">
        <v>102</v>
      </c>
      <c r="C207" s="37">
        <v>1</v>
      </c>
      <c r="D207" s="1">
        <v>50</v>
      </c>
      <c r="E207" s="1">
        <v>9</v>
      </c>
      <c r="F207" s="1">
        <v>0.15</v>
      </c>
      <c r="G207" s="18">
        <f>C207*D207*E207*F207</f>
        <v>67.5</v>
      </c>
      <c r="H207" s="3"/>
    </row>
    <row r="208" spans="1:8">
      <c r="A208" s="4"/>
      <c r="B208" s="6"/>
      <c r="C208" s="37">
        <v>1</v>
      </c>
      <c r="D208" s="1">
        <v>50</v>
      </c>
      <c r="E208" s="1">
        <v>1</v>
      </c>
      <c r="F208" s="1"/>
      <c r="G208" s="18">
        <f t="shared" ref="G208:G210" si="12">C208*D208*E208*F208</f>
        <v>0</v>
      </c>
      <c r="H208" s="3"/>
    </row>
    <row r="209" spans="1:8">
      <c r="A209" s="4"/>
      <c r="B209" s="6"/>
      <c r="C209" s="37">
        <v>1</v>
      </c>
      <c r="D209" s="1">
        <v>20</v>
      </c>
      <c r="E209" s="1">
        <v>5</v>
      </c>
      <c r="F209" s="1"/>
      <c r="G209" s="18">
        <f t="shared" si="12"/>
        <v>0</v>
      </c>
      <c r="H209" s="3"/>
    </row>
    <row r="210" spans="1:8">
      <c r="A210" s="4"/>
      <c r="B210" s="6"/>
      <c r="C210" s="37">
        <v>1</v>
      </c>
      <c r="D210" s="1">
        <v>20</v>
      </c>
      <c r="E210" s="1">
        <v>13</v>
      </c>
      <c r="F210" s="1"/>
      <c r="G210" s="18">
        <f t="shared" si="12"/>
        <v>0</v>
      </c>
      <c r="H210" s="3"/>
    </row>
    <row r="211" spans="1:8">
      <c r="A211" s="4"/>
      <c r="B211" s="14" t="s">
        <v>22</v>
      </c>
      <c r="C211" s="37"/>
      <c r="D211" s="2"/>
      <c r="E211" s="2"/>
      <c r="F211" s="2"/>
      <c r="G211" s="25">
        <f>SUM(G207:G210)</f>
        <v>67.5</v>
      </c>
      <c r="H211" s="7" t="s">
        <v>11</v>
      </c>
    </row>
    <row r="212" spans="1:8">
      <c r="A212" s="4">
        <v>3</v>
      </c>
      <c r="B212" s="6" t="s">
        <v>108</v>
      </c>
      <c r="C212" s="37">
        <v>1</v>
      </c>
      <c r="D212" s="2">
        <v>20</v>
      </c>
      <c r="E212" s="2">
        <v>36</v>
      </c>
      <c r="F212" s="2">
        <v>0.45</v>
      </c>
      <c r="G212" s="18">
        <f>C212*D212*E212*F212</f>
        <v>324</v>
      </c>
      <c r="H212" s="7" t="s">
        <v>11</v>
      </c>
    </row>
    <row r="213" spans="1:8">
      <c r="A213" s="4">
        <v>4</v>
      </c>
      <c r="B213" s="27" t="s">
        <v>171</v>
      </c>
      <c r="C213" s="37">
        <v>1</v>
      </c>
      <c r="D213" s="2">
        <v>20</v>
      </c>
      <c r="E213" s="2">
        <v>36</v>
      </c>
      <c r="F213" s="2">
        <v>0.3</v>
      </c>
      <c r="G213" s="18">
        <f>C213*D213*E213*F213</f>
        <v>216</v>
      </c>
      <c r="H213" s="7" t="s">
        <v>11</v>
      </c>
    </row>
    <row r="214" spans="1:8" ht="30">
      <c r="A214" s="7">
        <v>5</v>
      </c>
      <c r="B214" s="6" t="s">
        <v>109</v>
      </c>
      <c r="C214" s="37">
        <v>1</v>
      </c>
      <c r="D214" s="1">
        <v>20</v>
      </c>
      <c r="E214" s="1">
        <v>36</v>
      </c>
      <c r="F214" s="2"/>
      <c r="G214" s="18">
        <f>C214*D214*E214</f>
        <v>720</v>
      </c>
      <c r="H214" s="7" t="s">
        <v>10</v>
      </c>
    </row>
  </sheetData>
  <mergeCells count="1">
    <mergeCell ref="A2:H2"/>
  </mergeCells>
  <pageMargins left="0.7" right="0.7" top="0.75" bottom="0.75" header="0.3" footer="0.3"/>
  <pageSetup scale="61" orientation="portrait" horizontalDpi="300" r:id="rId1"/>
  <rowBreaks count="3" manualBreakCount="3">
    <brk id="70" max="16383" man="1"/>
    <brk id="146" max="16383" man="1"/>
    <brk id="198" max="16383" man="1"/>
  </rowBreaks>
</worksheet>
</file>

<file path=xl/worksheets/sheet3.xml><?xml version="1.0" encoding="utf-8"?>
<worksheet xmlns="http://schemas.openxmlformats.org/spreadsheetml/2006/main" xmlns:r="http://schemas.openxmlformats.org/officeDocument/2006/relationships">
  <dimension ref="C2:P101"/>
  <sheetViews>
    <sheetView topLeftCell="A74" workbookViewId="0">
      <selection activeCell="C94" sqref="C94"/>
    </sheetView>
  </sheetViews>
  <sheetFormatPr defaultRowHeight="15"/>
  <cols>
    <col min="3" max="3" width="9.140625" style="19"/>
    <col min="4" max="4" width="14.42578125" style="19" customWidth="1"/>
    <col min="5" max="5" width="13.140625" style="19" customWidth="1"/>
    <col min="6" max="6" width="10.5703125" style="19" customWidth="1"/>
    <col min="7" max="9" width="10.85546875" style="19" customWidth="1"/>
    <col min="10" max="10" width="9.28515625" style="19" customWidth="1"/>
    <col min="11" max="11" width="13" style="19" customWidth="1"/>
    <col min="12" max="13" width="9.140625" style="53"/>
    <col min="14" max="14" width="9.140625" style="19"/>
    <col min="15" max="15" width="11.5703125" style="19" customWidth="1"/>
    <col min="16" max="16" width="9.140625" style="19"/>
  </cols>
  <sheetData>
    <row r="2" spans="3:16" ht="18.75">
      <c r="C2" s="88" t="s">
        <v>112</v>
      </c>
      <c r="D2" s="88"/>
      <c r="E2" s="88"/>
      <c r="F2" s="88"/>
      <c r="G2" s="88"/>
      <c r="H2" s="88"/>
      <c r="I2" s="88"/>
      <c r="J2" s="88"/>
      <c r="K2" s="88"/>
      <c r="L2" s="88"/>
      <c r="M2" s="88"/>
      <c r="N2" s="88"/>
      <c r="O2" s="88"/>
      <c r="P2" s="88"/>
    </row>
    <row r="3" spans="3:16" ht="21.75" customHeight="1">
      <c r="C3" s="103" t="s">
        <v>113</v>
      </c>
      <c r="D3" s="103" t="s">
        <v>114</v>
      </c>
      <c r="E3" s="103" t="s">
        <v>0</v>
      </c>
      <c r="F3" s="103" t="s">
        <v>115</v>
      </c>
      <c r="G3" s="105" t="s">
        <v>116</v>
      </c>
      <c r="H3" s="106"/>
      <c r="I3" s="107"/>
      <c r="J3" s="101" t="s">
        <v>2</v>
      </c>
      <c r="K3" s="103" t="s">
        <v>117</v>
      </c>
      <c r="L3" s="94" t="s">
        <v>118</v>
      </c>
      <c r="M3" s="96" t="s">
        <v>119</v>
      </c>
      <c r="N3" s="98" t="s">
        <v>120</v>
      </c>
      <c r="O3" s="98" t="s">
        <v>121</v>
      </c>
      <c r="P3" s="98" t="s">
        <v>122</v>
      </c>
    </row>
    <row r="4" spans="3:16" s="55" customFormat="1" ht="33.75" customHeight="1">
      <c r="C4" s="104"/>
      <c r="D4" s="104"/>
      <c r="E4" s="104"/>
      <c r="F4" s="104"/>
      <c r="G4" s="54" t="s">
        <v>123</v>
      </c>
      <c r="H4" s="54" t="s">
        <v>124</v>
      </c>
      <c r="I4" s="54" t="s">
        <v>125</v>
      </c>
      <c r="J4" s="102"/>
      <c r="K4" s="104"/>
      <c r="L4" s="95"/>
      <c r="M4" s="97"/>
      <c r="N4" s="99"/>
      <c r="O4" s="99"/>
      <c r="P4" s="99"/>
    </row>
    <row r="5" spans="3:16" ht="21" customHeight="1">
      <c r="C5" s="100" t="s">
        <v>126</v>
      </c>
      <c r="D5" s="100"/>
      <c r="E5" s="48"/>
      <c r="F5" s="48"/>
      <c r="G5" s="48"/>
      <c r="H5" s="48"/>
      <c r="I5" s="48"/>
      <c r="J5" s="48"/>
      <c r="K5" s="48"/>
      <c r="L5" s="1"/>
      <c r="M5" s="1"/>
      <c r="N5" s="7"/>
      <c r="O5" s="7"/>
      <c r="P5" s="7"/>
    </row>
    <row r="6" spans="3:16" ht="27.75" customHeight="1">
      <c r="C6" s="7"/>
      <c r="D6" s="7" t="s">
        <v>127</v>
      </c>
      <c r="E6" s="46" t="s">
        <v>128</v>
      </c>
      <c r="F6" s="7">
        <v>16</v>
      </c>
      <c r="G6" s="7">
        <v>12</v>
      </c>
      <c r="H6" s="7">
        <v>2</v>
      </c>
      <c r="I6" s="7">
        <v>2</v>
      </c>
      <c r="J6" s="7">
        <v>16</v>
      </c>
      <c r="K6" s="7">
        <f>G6*H6*I6*J6</f>
        <v>768</v>
      </c>
      <c r="L6" s="1">
        <v>2.2999999999999998</v>
      </c>
      <c r="M6" s="1">
        <f>K6*L6</f>
        <v>1766.3999999999999</v>
      </c>
      <c r="N6" s="7">
        <v>1.58</v>
      </c>
      <c r="O6" s="7">
        <f>M6*N6</f>
        <v>2790.9119999999998</v>
      </c>
      <c r="P6" s="7"/>
    </row>
    <row r="7" spans="3:16">
      <c r="C7" s="7"/>
      <c r="D7" s="7"/>
      <c r="E7" s="7" t="s">
        <v>129</v>
      </c>
      <c r="F7" s="7">
        <v>16</v>
      </c>
      <c r="G7" s="7">
        <v>12</v>
      </c>
      <c r="H7" s="7">
        <v>1</v>
      </c>
      <c r="I7" s="7">
        <v>1</v>
      </c>
      <c r="J7" s="7">
        <v>4</v>
      </c>
      <c r="K7" s="7">
        <f>G7*H7*I7*J7</f>
        <v>48</v>
      </c>
      <c r="L7" s="1">
        <v>1.2</v>
      </c>
      <c r="M7" s="1">
        <f>K7*L7</f>
        <v>57.599999999999994</v>
      </c>
      <c r="N7" s="7">
        <v>1.58</v>
      </c>
      <c r="O7" s="7">
        <f>M7*N7</f>
        <v>91.007999999999996</v>
      </c>
      <c r="P7" s="7"/>
    </row>
    <row r="8" spans="3:16">
      <c r="C8" s="7"/>
      <c r="D8" s="7" t="s">
        <v>65</v>
      </c>
      <c r="E8" s="46" t="s">
        <v>128</v>
      </c>
      <c r="F8" s="7">
        <v>12</v>
      </c>
      <c r="G8" s="7">
        <v>5</v>
      </c>
      <c r="H8" s="7">
        <v>2</v>
      </c>
      <c r="I8" s="7">
        <v>2</v>
      </c>
      <c r="J8" s="7">
        <v>13</v>
      </c>
      <c r="K8" s="7">
        <f t="shared" ref="K8:K16" si="0">G8*H8*I8*J8</f>
        <v>260</v>
      </c>
      <c r="L8" s="1">
        <v>2.1</v>
      </c>
      <c r="M8" s="1">
        <f t="shared" ref="M8:M16" si="1">K8*L8</f>
        <v>546</v>
      </c>
      <c r="N8" s="7">
        <v>0.89</v>
      </c>
      <c r="O8" s="7">
        <f t="shared" ref="O8:O16" si="2">M8*N8</f>
        <v>485.94</v>
      </c>
      <c r="P8" s="7"/>
    </row>
    <row r="9" spans="3:16">
      <c r="C9" s="7"/>
      <c r="D9" s="7"/>
      <c r="E9" s="7" t="s">
        <v>129</v>
      </c>
      <c r="F9" s="7">
        <v>12</v>
      </c>
      <c r="G9" s="7">
        <v>5</v>
      </c>
      <c r="H9" s="7">
        <v>2</v>
      </c>
      <c r="I9" s="7">
        <v>2</v>
      </c>
      <c r="J9" s="7">
        <v>4</v>
      </c>
      <c r="K9" s="7">
        <f t="shared" si="0"/>
        <v>80</v>
      </c>
      <c r="L9" s="1">
        <v>1.2</v>
      </c>
      <c r="M9" s="1">
        <f t="shared" si="1"/>
        <v>96</v>
      </c>
      <c r="N9" s="7">
        <v>0.89</v>
      </c>
      <c r="O9" s="7">
        <f t="shared" si="2"/>
        <v>85.44</v>
      </c>
      <c r="P9" s="7"/>
    </row>
    <row r="10" spans="3:16">
      <c r="C10" s="7"/>
      <c r="D10" s="7" t="s">
        <v>130</v>
      </c>
      <c r="E10" s="46" t="s">
        <v>128</v>
      </c>
      <c r="F10" s="7">
        <v>16</v>
      </c>
      <c r="G10" s="7">
        <v>2</v>
      </c>
      <c r="H10" s="7">
        <v>2</v>
      </c>
      <c r="I10" s="7">
        <v>2</v>
      </c>
      <c r="J10" s="7">
        <v>13</v>
      </c>
      <c r="K10" s="7">
        <f t="shared" si="0"/>
        <v>104</v>
      </c>
      <c r="L10" s="1">
        <v>2.1</v>
      </c>
      <c r="M10" s="1">
        <f t="shared" si="1"/>
        <v>218.4</v>
      </c>
      <c r="N10" s="7">
        <v>1.58</v>
      </c>
      <c r="O10" s="7">
        <f t="shared" si="2"/>
        <v>345.072</v>
      </c>
      <c r="P10" s="7"/>
    </row>
    <row r="11" spans="3:16">
      <c r="C11" s="7"/>
      <c r="D11" s="7"/>
      <c r="E11" s="7" t="s">
        <v>129</v>
      </c>
      <c r="F11" s="7">
        <v>16</v>
      </c>
      <c r="G11" s="7">
        <v>2</v>
      </c>
      <c r="H11" s="7">
        <v>2</v>
      </c>
      <c r="I11" s="7">
        <v>2</v>
      </c>
      <c r="J11" s="7">
        <v>4</v>
      </c>
      <c r="K11" s="7">
        <f t="shared" si="0"/>
        <v>32</v>
      </c>
      <c r="L11" s="1">
        <v>1.2</v>
      </c>
      <c r="M11" s="1">
        <f t="shared" si="1"/>
        <v>38.4</v>
      </c>
      <c r="N11" s="7">
        <v>1.58</v>
      </c>
      <c r="O11" s="7">
        <f t="shared" si="2"/>
        <v>60.671999999999997</v>
      </c>
      <c r="P11" s="7"/>
    </row>
    <row r="12" spans="3:16">
      <c r="C12" s="7"/>
      <c r="D12" s="7" t="s">
        <v>131</v>
      </c>
      <c r="E12" s="46" t="s">
        <v>128</v>
      </c>
      <c r="F12" s="7">
        <v>12</v>
      </c>
      <c r="G12" s="7">
        <v>2</v>
      </c>
      <c r="H12" s="7">
        <v>2</v>
      </c>
      <c r="I12" s="7">
        <v>2</v>
      </c>
      <c r="J12" s="7">
        <v>13</v>
      </c>
      <c r="K12" s="7">
        <f t="shared" si="0"/>
        <v>104</v>
      </c>
      <c r="L12" s="1">
        <v>2.1</v>
      </c>
      <c r="M12" s="1">
        <f t="shared" si="1"/>
        <v>218.4</v>
      </c>
      <c r="N12" s="7">
        <v>0.89</v>
      </c>
      <c r="O12" s="7">
        <f t="shared" si="2"/>
        <v>194.376</v>
      </c>
      <c r="P12" s="7"/>
    </row>
    <row r="13" spans="3:16">
      <c r="C13" s="7"/>
      <c r="D13" s="7"/>
      <c r="E13" s="7" t="s">
        <v>129</v>
      </c>
      <c r="F13" s="7">
        <v>12</v>
      </c>
      <c r="G13" s="7">
        <v>2</v>
      </c>
      <c r="H13" s="7">
        <v>2</v>
      </c>
      <c r="I13" s="7">
        <v>2</v>
      </c>
      <c r="J13" s="7">
        <v>4</v>
      </c>
      <c r="K13" s="7">
        <f t="shared" si="0"/>
        <v>32</v>
      </c>
      <c r="L13" s="1">
        <v>1.2</v>
      </c>
      <c r="M13" s="1">
        <f t="shared" si="1"/>
        <v>38.4</v>
      </c>
      <c r="N13" s="7">
        <v>0.89</v>
      </c>
      <c r="O13" s="7">
        <f t="shared" si="2"/>
        <v>34.176000000000002</v>
      </c>
      <c r="P13" s="7"/>
    </row>
    <row r="14" spans="3:16">
      <c r="C14" s="7"/>
      <c r="D14" s="7" t="s">
        <v>132</v>
      </c>
      <c r="E14" s="46" t="s">
        <v>128</v>
      </c>
      <c r="F14" s="7">
        <v>12</v>
      </c>
      <c r="G14" s="7">
        <v>2</v>
      </c>
      <c r="H14" s="7">
        <v>1</v>
      </c>
      <c r="I14" s="7">
        <v>2</v>
      </c>
      <c r="J14" s="7">
        <v>21</v>
      </c>
      <c r="K14" s="7">
        <f t="shared" si="0"/>
        <v>84</v>
      </c>
      <c r="L14" s="1">
        <v>2.2999999999999998</v>
      </c>
      <c r="M14" s="1">
        <f t="shared" si="1"/>
        <v>193.2</v>
      </c>
      <c r="N14" s="7">
        <v>1.58</v>
      </c>
      <c r="O14" s="7">
        <f t="shared" si="2"/>
        <v>305.25599999999997</v>
      </c>
      <c r="P14" s="7"/>
    </row>
    <row r="15" spans="3:16">
      <c r="C15" s="7"/>
      <c r="D15" s="7"/>
      <c r="E15" s="7"/>
      <c r="F15" s="7">
        <v>12</v>
      </c>
      <c r="G15" s="7">
        <v>2</v>
      </c>
      <c r="H15" s="7">
        <v>1</v>
      </c>
      <c r="I15" s="7">
        <v>2</v>
      </c>
      <c r="J15" s="7">
        <v>15</v>
      </c>
      <c r="K15" s="7">
        <f t="shared" si="0"/>
        <v>60</v>
      </c>
      <c r="L15" s="1">
        <v>3.3</v>
      </c>
      <c r="M15" s="1">
        <f t="shared" si="1"/>
        <v>198</v>
      </c>
      <c r="N15" s="7">
        <v>1.58</v>
      </c>
      <c r="O15" s="7">
        <f t="shared" si="2"/>
        <v>312.84000000000003</v>
      </c>
      <c r="P15" s="7"/>
    </row>
    <row r="16" spans="3:16">
      <c r="C16" s="7"/>
      <c r="D16" s="7" t="s">
        <v>133</v>
      </c>
      <c r="E16" s="46" t="s">
        <v>128</v>
      </c>
      <c r="F16" s="7">
        <v>12</v>
      </c>
      <c r="G16" s="7">
        <v>6</v>
      </c>
      <c r="H16" s="7">
        <v>2</v>
      </c>
      <c r="I16" s="7">
        <v>1</v>
      </c>
      <c r="J16" s="7">
        <v>9</v>
      </c>
      <c r="K16" s="7">
        <f t="shared" si="0"/>
        <v>108</v>
      </c>
      <c r="L16" s="1">
        <v>1.3</v>
      </c>
      <c r="M16" s="1">
        <f t="shared" si="1"/>
        <v>140.4</v>
      </c>
      <c r="N16" s="7">
        <v>0.89</v>
      </c>
      <c r="O16" s="7">
        <f t="shared" si="2"/>
        <v>124.956</v>
      </c>
      <c r="P16" s="7"/>
    </row>
    <row r="17" spans="3:16">
      <c r="C17" s="7"/>
      <c r="D17" s="7"/>
      <c r="E17" s="7"/>
      <c r="F17" s="7"/>
      <c r="G17" s="7"/>
      <c r="H17" s="7"/>
      <c r="I17" s="7"/>
      <c r="J17" s="7"/>
      <c r="K17" s="7"/>
      <c r="L17" s="1"/>
      <c r="M17" s="1"/>
      <c r="N17" s="7"/>
      <c r="O17" s="7"/>
      <c r="P17" s="7"/>
    </row>
    <row r="18" spans="3:16">
      <c r="C18" s="89" t="s">
        <v>134</v>
      </c>
      <c r="D18" s="90"/>
      <c r="E18" s="7"/>
      <c r="F18" s="7"/>
      <c r="G18" s="7"/>
      <c r="H18" s="7"/>
      <c r="I18" s="7"/>
      <c r="J18" s="7"/>
      <c r="K18" s="7"/>
      <c r="L18" s="1"/>
      <c r="M18" s="1"/>
      <c r="N18" s="7"/>
      <c r="O18" s="7"/>
      <c r="P18" s="7"/>
    </row>
    <row r="19" spans="3:16">
      <c r="C19" s="7"/>
      <c r="D19" s="7" t="s">
        <v>127</v>
      </c>
      <c r="E19" s="46" t="s">
        <v>128</v>
      </c>
      <c r="F19" s="7">
        <v>20</v>
      </c>
      <c r="G19" s="7">
        <v>12</v>
      </c>
      <c r="H19" s="7">
        <v>1</v>
      </c>
      <c r="I19" s="7">
        <v>1</v>
      </c>
      <c r="J19" s="7">
        <v>12</v>
      </c>
      <c r="K19" s="7">
        <f t="shared" ref="K19:K34" si="3">G19*H19*I19*J19</f>
        <v>144</v>
      </c>
      <c r="L19" s="1">
        <v>12.1</v>
      </c>
      <c r="M19" s="1">
        <f t="shared" ref="M19:M34" si="4">K19*L19</f>
        <v>1742.3999999999999</v>
      </c>
      <c r="N19" s="7">
        <v>2.4700000000000002</v>
      </c>
      <c r="O19" s="7">
        <f t="shared" ref="O19:O34" si="5">M19*N19</f>
        <v>4303.7280000000001</v>
      </c>
      <c r="P19" s="7"/>
    </row>
    <row r="20" spans="3:16">
      <c r="C20" s="7"/>
      <c r="D20" s="7"/>
      <c r="E20" s="7" t="s">
        <v>135</v>
      </c>
      <c r="F20" s="7">
        <v>8</v>
      </c>
      <c r="G20" s="7">
        <v>12</v>
      </c>
      <c r="H20" s="7">
        <v>1</v>
      </c>
      <c r="I20" s="7">
        <v>2</v>
      </c>
      <c r="J20" s="7">
        <v>78</v>
      </c>
      <c r="K20" s="7">
        <f t="shared" si="3"/>
        <v>1872</v>
      </c>
      <c r="L20" s="1">
        <v>1.22</v>
      </c>
      <c r="M20" s="1">
        <f t="shared" si="4"/>
        <v>2283.84</v>
      </c>
      <c r="N20" s="7">
        <v>0.39</v>
      </c>
      <c r="O20" s="7">
        <f t="shared" si="5"/>
        <v>890.69760000000008</v>
      </c>
      <c r="P20" s="7"/>
    </row>
    <row r="21" spans="3:16">
      <c r="C21" s="7"/>
      <c r="D21" s="7"/>
      <c r="E21" s="7" t="s">
        <v>136</v>
      </c>
      <c r="F21" s="7">
        <v>8</v>
      </c>
      <c r="G21" s="7">
        <v>12</v>
      </c>
      <c r="H21" s="7">
        <v>1</v>
      </c>
      <c r="I21" s="7">
        <v>2</v>
      </c>
      <c r="J21" s="7">
        <v>78</v>
      </c>
      <c r="K21" s="7">
        <f t="shared" si="3"/>
        <v>1872</v>
      </c>
      <c r="L21" s="1">
        <v>0.32</v>
      </c>
      <c r="M21" s="1">
        <f t="shared" si="4"/>
        <v>599.04</v>
      </c>
      <c r="N21" s="7">
        <v>0.39</v>
      </c>
      <c r="O21" s="7">
        <f t="shared" si="5"/>
        <v>233.62559999999999</v>
      </c>
      <c r="P21" s="7"/>
    </row>
    <row r="22" spans="3:16">
      <c r="C22" s="7"/>
      <c r="D22" s="7" t="s">
        <v>65</v>
      </c>
      <c r="E22" s="46" t="s">
        <v>128</v>
      </c>
      <c r="F22" s="7">
        <v>20</v>
      </c>
      <c r="G22" s="7">
        <v>5</v>
      </c>
      <c r="H22" s="7">
        <v>1</v>
      </c>
      <c r="I22" s="7">
        <v>1</v>
      </c>
      <c r="J22" s="7">
        <v>4</v>
      </c>
      <c r="K22" s="7">
        <f t="shared" si="3"/>
        <v>20</v>
      </c>
      <c r="L22" s="1">
        <v>12.3</v>
      </c>
      <c r="M22" s="1">
        <f t="shared" si="4"/>
        <v>246</v>
      </c>
      <c r="N22" s="7">
        <v>2.4700000000000002</v>
      </c>
      <c r="O22" s="7">
        <f t="shared" si="5"/>
        <v>607.62</v>
      </c>
      <c r="P22" s="7"/>
    </row>
    <row r="23" spans="3:16">
      <c r="C23" s="7"/>
      <c r="D23" s="7"/>
      <c r="E23" s="46" t="s">
        <v>128</v>
      </c>
      <c r="F23" s="7">
        <v>16</v>
      </c>
      <c r="G23" s="7">
        <v>5</v>
      </c>
      <c r="H23" s="7">
        <v>1</v>
      </c>
      <c r="I23" s="7">
        <v>1</v>
      </c>
      <c r="J23" s="7">
        <v>6</v>
      </c>
      <c r="K23" s="7">
        <f t="shared" si="3"/>
        <v>30</v>
      </c>
      <c r="L23" s="1">
        <v>12.3</v>
      </c>
      <c r="M23" s="1">
        <f t="shared" si="4"/>
        <v>369</v>
      </c>
      <c r="N23" s="7">
        <v>1.58</v>
      </c>
      <c r="O23" s="7">
        <f t="shared" si="5"/>
        <v>583.02</v>
      </c>
      <c r="P23" s="7"/>
    </row>
    <row r="24" spans="3:16">
      <c r="C24" s="7"/>
      <c r="D24" s="7"/>
      <c r="E24" s="7" t="s">
        <v>135</v>
      </c>
      <c r="F24" s="7">
        <v>8</v>
      </c>
      <c r="G24" s="7">
        <v>5</v>
      </c>
      <c r="H24" s="7">
        <v>1</v>
      </c>
      <c r="I24" s="7">
        <v>2</v>
      </c>
      <c r="J24" s="7">
        <v>78</v>
      </c>
      <c r="K24" s="7">
        <f t="shared" si="3"/>
        <v>780</v>
      </c>
      <c r="L24" s="1">
        <v>1.1499999999999999</v>
      </c>
      <c r="M24" s="1">
        <f t="shared" si="4"/>
        <v>896.99999999999989</v>
      </c>
      <c r="N24" s="7">
        <v>0.39</v>
      </c>
      <c r="O24" s="7">
        <f t="shared" si="5"/>
        <v>349.83</v>
      </c>
      <c r="P24" s="7"/>
    </row>
    <row r="25" spans="3:16">
      <c r="C25" s="7"/>
      <c r="D25" s="7" t="s">
        <v>130</v>
      </c>
      <c r="E25" s="46" t="s">
        <v>128</v>
      </c>
      <c r="F25" s="7">
        <v>20</v>
      </c>
      <c r="G25" s="7">
        <v>2</v>
      </c>
      <c r="H25" s="7">
        <v>1</v>
      </c>
      <c r="I25" s="7">
        <v>1</v>
      </c>
      <c r="J25" s="7">
        <v>8</v>
      </c>
      <c r="K25" s="7">
        <f t="shared" si="3"/>
        <v>16</v>
      </c>
      <c r="L25" s="1">
        <v>7.1</v>
      </c>
      <c r="M25" s="1">
        <f t="shared" si="4"/>
        <v>113.6</v>
      </c>
      <c r="N25" s="7">
        <v>2.4700000000000002</v>
      </c>
      <c r="O25" s="7">
        <f t="shared" si="5"/>
        <v>280.59199999999998</v>
      </c>
      <c r="P25" s="7"/>
    </row>
    <row r="26" spans="3:16">
      <c r="C26" s="7"/>
      <c r="D26" s="7"/>
      <c r="E26" s="7"/>
      <c r="F26" s="7">
        <v>16</v>
      </c>
      <c r="G26" s="7">
        <v>2</v>
      </c>
      <c r="H26" s="7">
        <v>1</v>
      </c>
      <c r="I26" s="7">
        <v>1</v>
      </c>
      <c r="J26" s="7">
        <v>2</v>
      </c>
      <c r="K26" s="7">
        <f t="shared" si="3"/>
        <v>4</v>
      </c>
      <c r="L26" s="1">
        <v>7.1</v>
      </c>
      <c r="M26" s="1">
        <f t="shared" si="4"/>
        <v>28.4</v>
      </c>
      <c r="N26" s="7">
        <v>1.58</v>
      </c>
      <c r="O26" s="7">
        <f t="shared" si="5"/>
        <v>44.872</v>
      </c>
      <c r="P26" s="7"/>
    </row>
    <row r="27" spans="3:16">
      <c r="C27" s="7"/>
      <c r="D27" s="7"/>
      <c r="E27" s="7" t="s">
        <v>135</v>
      </c>
      <c r="F27" s="7">
        <v>8</v>
      </c>
      <c r="G27" s="7">
        <v>2</v>
      </c>
      <c r="H27" s="7">
        <v>1</v>
      </c>
      <c r="I27" s="7">
        <v>2</v>
      </c>
      <c r="J27" s="7">
        <v>46</v>
      </c>
      <c r="K27" s="7">
        <f t="shared" si="3"/>
        <v>184</v>
      </c>
      <c r="L27" s="1">
        <v>1.1499999999999999</v>
      </c>
      <c r="M27" s="1">
        <f t="shared" si="4"/>
        <v>211.6</v>
      </c>
      <c r="N27" s="7">
        <v>0.39</v>
      </c>
      <c r="O27" s="7">
        <f t="shared" si="5"/>
        <v>82.524000000000001</v>
      </c>
      <c r="P27" s="7"/>
    </row>
    <row r="28" spans="3:16">
      <c r="C28" s="7"/>
      <c r="D28" s="7" t="s">
        <v>131</v>
      </c>
      <c r="E28" s="46" t="s">
        <v>128</v>
      </c>
      <c r="F28" s="7">
        <v>16</v>
      </c>
      <c r="G28" s="7">
        <v>2</v>
      </c>
      <c r="H28" s="7">
        <v>1</v>
      </c>
      <c r="I28" s="7">
        <v>1</v>
      </c>
      <c r="J28" s="7">
        <v>2</v>
      </c>
      <c r="K28" s="7">
        <f t="shared" si="3"/>
        <v>4</v>
      </c>
      <c r="L28" s="1">
        <v>8.1999999999999993</v>
      </c>
      <c r="M28" s="1">
        <f t="shared" si="4"/>
        <v>32.799999999999997</v>
      </c>
      <c r="N28" s="7">
        <v>1.58</v>
      </c>
      <c r="O28" s="7">
        <f t="shared" si="5"/>
        <v>51.823999999999998</v>
      </c>
      <c r="P28" s="7"/>
    </row>
    <row r="29" spans="3:16">
      <c r="C29" s="7"/>
      <c r="D29" s="7"/>
      <c r="E29" s="7" t="s">
        <v>135</v>
      </c>
      <c r="F29" s="7">
        <v>8</v>
      </c>
      <c r="G29" s="7">
        <v>2</v>
      </c>
      <c r="H29" s="7">
        <v>1</v>
      </c>
      <c r="I29" s="7">
        <v>2</v>
      </c>
      <c r="J29" s="7">
        <v>52</v>
      </c>
      <c r="K29" s="7">
        <f t="shared" si="3"/>
        <v>208</v>
      </c>
      <c r="L29" s="1">
        <v>1.1499999999999999</v>
      </c>
      <c r="M29" s="1">
        <f t="shared" si="4"/>
        <v>239.2</v>
      </c>
      <c r="N29" s="7">
        <v>0.39</v>
      </c>
      <c r="O29" s="7">
        <f t="shared" si="5"/>
        <v>93.287999999999997</v>
      </c>
      <c r="P29" s="7"/>
    </row>
    <row r="30" spans="3:16">
      <c r="C30" s="7"/>
      <c r="D30" s="7" t="s">
        <v>66</v>
      </c>
      <c r="E30" s="46" t="s">
        <v>128</v>
      </c>
      <c r="F30" s="7">
        <v>16</v>
      </c>
      <c r="G30" s="7">
        <v>2</v>
      </c>
      <c r="H30" s="7">
        <v>1</v>
      </c>
      <c r="I30" s="7">
        <v>1</v>
      </c>
      <c r="J30" s="7">
        <v>4</v>
      </c>
      <c r="K30" s="7">
        <f t="shared" si="3"/>
        <v>8</v>
      </c>
      <c r="L30" s="1">
        <v>12.5</v>
      </c>
      <c r="M30" s="1">
        <f t="shared" si="4"/>
        <v>100</v>
      </c>
      <c r="N30" s="7">
        <v>1.58</v>
      </c>
      <c r="O30" s="56">
        <f t="shared" si="5"/>
        <v>158</v>
      </c>
      <c r="P30" s="7"/>
    </row>
    <row r="31" spans="3:16">
      <c r="C31" s="7"/>
      <c r="D31" s="7"/>
      <c r="E31" s="7"/>
      <c r="F31" s="7">
        <v>12</v>
      </c>
      <c r="G31" s="7">
        <v>2</v>
      </c>
      <c r="H31" s="7">
        <v>1</v>
      </c>
      <c r="I31" s="7">
        <v>1</v>
      </c>
      <c r="J31" s="7">
        <v>4</v>
      </c>
      <c r="K31" s="7">
        <f t="shared" si="3"/>
        <v>8</v>
      </c>
      <c r="L31" s="1">
        <v>12.5</v>
      </c>
      <c r="M31" s="1">
        <f t="shared" si="4"/>
        <v>100</v>
      </c>
      <c r="N31" s="7">
        <v>0.89</v>
      </c>
      <c r="O31" s="56">
        <f t="shared" si="5"/>
        <v>89</v>
      </c>
      <c r="P31" s="7"/>
    </row>
    <row r="32" spans="3:16">
      <c r="C32" s="7"/>
      <c r="D32" s="7"/>
      <c r="E32" s="7" t="s">
        <v>135</v>
      </c>
      <c r="F32" s="7">
        <v>8</v>
      </c>
      <c r="G32" s="7">
        <v>2</v>
      </c>
      <c r="H32" s="7">
        <v>1</v>
      </c>
      <c r="I32" s="7">
        <v>1</v>
      </c>
      <c r="J32" s="7">
        <v>78</v>
      </c>
      <c r="K32" s="7">
        <f t="shared" si="3"/>
        <v>156</v>
      </c>
      <c r="L32" s="1">
        <v>1.22</v>
      </c>
      <c r="M32" s="1">
        <f t="shared" si="4"/>
        <v>190.32</v>
      </c>
      <c r="N32" s="7">
        <v>0.39</v>
      </c>
      <c r="O32" s="56">
        <f t="shared" si="5"/>
        <v>74.224800000000002</v>
      </c>
      <c r="P32" s="7"/>
    </row>
    <row r="33" spans="3:16">
      <c r="C33" s="7"/>
      <c r="D33" s="7" t="s">
        <v>133</v>
      </c>
      <c r="E33" s="46" t="s">
        <v>128</v>
      </c>
      <c r="F33" s="7">
        <v>12</v>
      </c>
      <c r="G33" s="7">
        <v>6</v>
      </c>
      <c r="H33" s="7">
        <v>1</v>
      </c>
      <c r="I33" s="7">
        <v>1</v>
      </c>
      <c r="J33" s="7">
        <v>8</v>
      </c>
      <c r="K33" s="7">
        <f t="shared" si="3"/>
        <v>48</v>
      </c>
      <c r="L33" s="1">
        <v>7.1</v>
      </c>
      <c r="M33" s="1">
        <f t="shared" si="4"/>
        <v>340.79999999999995</v>
      </c>
      <c r="N33" s="7">
        <v>0.89</v>
      </c>
      <c r="O33" s="56">
        <f t="shared" si="5"/>
        <v>303.31199999999995</v>
      </c>
      <c r="P33" s="7"/>
    </row>
    <row r="34" spans="3:16">
      <c r="C34" s="7"/>
      <c r="D34" s="7"/>
      <c r="E34" s="7" t="s">
        <v>135</v>
      </c>
      <c r="F34" s="7">
        <v>8</v>
      </c>
      <c r="G34" s="7">
        <v>6</v>
      </c>
      <c r="H34" s="7">
        <v>1</v>
      </c>
      <c r="I34" s="7">
        <v>1</v>
      </c>
      <c r="J34" s="7">
        <v>44</v>
      </c>
      <c r="K34" s="7">
        <f t="shared" si="3"/>
        <v>264</v>
      </c>
      <c r="L34" s="1">
        <v>0.84</v>
      </c>
      <c r="M34" s="1">
        <f t="shared" si="4"/>
        <v>221.76</v>
      </c>
      <c r="N34" s="7">
        <v>0.39</v>
      </c>
      <c r="O34" s="56">
        <f t="shared" si="5"/>
        <v>86.486400000000003</v>
      </c>
      <c r="P34" s="7"/>
    </row>
    <row r="35" spans="3:16">
      <c r="C35" s="7"/>
      <c r="D35" s="7"/>
      <c r="E35" s="7"/>
      <c r="F35" s="7"/>
      <c r="G35" s="7"/>
      <c r="H35" s="7"/>
      <c r="I35" s="7"/>
      <c r="J35" s="7"/>
      <c r="K35" s="7"/>
      <c r="L35" s="1"/>
      <c r="M35" s="1"/>
      <c r="N35" s="7"/>
      <c r="O35" s="56"/>
      <c r="P35" s="7"/>
    </row>
    <row r="36" spans="3:16">
      <c r="C36" s="89" t="s">
        <v>137</v>
      </c>
      <c r="D36" s="90"/>
      <c r="E36" s="7"/>
      <c r="F36" s="7"/>
      <c r="G36" s="7"/>
      <c r="H36" s="7"/>
      <c r="I36" s="7"/>
      <c r="J36" s="7"/>
      <c r="K36" s="7"/>
      <c r="L36" s="1"/>
      <c r="M36" s="1"/>
      <c r="N36" s="7"/>
      <c r="O36" s="56"/>
      <c r="P36" s="7"/>
    </row>
    <row r="37" spans="3:16" ht="30">
      <c r="C37" s="7"/>
      <c r="D37" s="46" t="s">
        <v>138</v>
      </c>
      <c r="E37" s="7" t="s">
        <v>128</v>
      </c>
      <c r="F37" s="7">
        <v>16</v>
      </c>
      <c r="G37" s="7">
        <v>1</v>
      </c>
      <c r="H37" s="7">
        <v>1</v>
      </c>
      <c r="I37" s="7">
        <v>1</v>
      </c>
      <c r="J37" s="7">
        <v>6</v>
      </c>
      <c r="K37" s="7">
        <f t="shared" ref="K37:K90" si="6">G37*H37*I37*J37</f>
        <v>6</v>
      </c>
      <c r="L37" s="1">
        <v>108.8</v>
      </c>
      <c r="M37" s="1">
        <f t="shared" ref="M37:M90" si="7">K37*L37</f>
        <v>652.79999999999995</v>
      </c>
      <c r="N37" s="7">
        <v>1.58</v>
      </c>
      <c r="O37" s="56">
        <f t="shared" ref="O37:O90" si="8">M37*N37</f>
        <v>1031.424</v>
      </c>
      <c r="P37" s="7"/>
    </row>
    <row r="38" spans="3:16">
      <c r="C38" s="7"/>
      <c r="D38" s="46"/>
      <c r="E38" s="7" t="s">
        <v>139</v>
      </c>
      <c r="F38" s="7">
        <v>16</v>
      </c>
      <c r="G38" s="7">
        <v>1</v>
      </c>
      <c r="H38" s="7">
        <v>1</v>
      </c>
      <c r="I38" s="7">
        <v>1</v>
      </c>
      <c r="J38" s="7">
        <v>9</v>
      </c>
      <c r="K38" s="7">
        <f t="shared" si="6"/>
        <v>9</v>
      </c>
      <c r="L38" s="1">
        <v>0.8</v>
      </c>
      <c r="M38" s="1">
        <f t="shared" si="7"/>
        <v>7.2</v>
      </c>
      <c r="N38" s="7">
        <v>1.58</v>
      </c>
      <c r="O38" s="56">
        <f t="shared" si="8"/>
        <v>11.376000000000001</v>
      </c>
      <c r="P38" s="7"/>
    </row>
    <row r="39" spans="3:16">
      <c r="C39" s="7"/>
      <c r="D39" s="7"/>
      <c r="E39" s="7" t="s">
        <v>135</v>
      </c>
      <c r="F39" s="7">
        <v>8</v>
      </c>
      <c r="G39" s="7">
        <v>1</v>
      </c>
      <c r="H39" s="7">
        <v>1</v>
      </c>
      <c r="I39" s="7">
        <v>1</v>
      </c>
      <c r="J39" s="7">
        <v>510</v>
      </c>
      <c r="K39" s="7">
        <f t="shared" si="6"/>
        <v>510</v>
      </c>
      <c r="L39" s="1">
        <v>1.22</v>
      </c>
      <c r="M39" s="1">
        <f t="shared" si="7"/>
        <v>622.19999999999993</v>
      </c>
      <c r="N39" s="7">
        <v>0.39</v>
      </c>
      <c r="O39" s="56">
        <f t="shared" si="8"/>
        <v>242.65799999999999</v>
      </c>
      <c r="P39" s="7"/>
    </row>
    <row r="40" spans="3:16" ht="30">
      <c r="C40" s="7"/>
      <c r="D40" s="46" t="s">
        <v>140</v>
      </c>
      <c r="E40" s="7" t="s">
        <v>128</v>
      </c>
      <c r="F40" s="7">
        <v>12</v>
      </c>
      <c r="G40" s="7">
        <v>4</v>
      </c>
      <c r="H40" s="7">
        <v>1</v>
      </c>
      <c r="I40" s="7">
        <v>1</v>
      </c>
      <c r="J40" s="7">
        <v>6</v>
      </c>
      <c r="K40" s="7">
        <f t="shared" si="6"/>
        <v>24</v>
      </c>
      <c r="L40" s="1">
        <v>18.600000000000001</v>
      </c>
      <c r="M40" s="1">
        <f t="shared" si="7"/>
        <v>446.40000000000003</v>
      </c>
      <c r="N40" s="7">
        <v>0.89</v>
      </c>
      <c r="O40" s="56">
        <f t="shared" si="8"/>
        <v>397.29600000000005</v>
      </c>
      <c r="P40" s="7"/>
    </row>
    <row r="41" spans="3:16">
      <c r="C41" s="7"/>
      <c r="D41" s="7"/>
      <c r="E41" s="7" t="s">
        <v>139</v>
      </c>
      <c r="F41" s="7">
        <v>12</v>
      </c>
      <c r="G41" s="7">
        <v>4</v>
      </c>
      <c r="H41" s="7">
        <v>1</v>
      </c>
      <c r="I41" s="7">
        <v>2</v>
      </c>
      <c r="J41" s="7">
        <v>6</v>
      </c>
      <c r="K41" s="7">
        <f t="shared" si="6"/>
        <v>48</v>
      </c>
      <c r="L41" s="1">
        <v>0.6</v>
      </c>
      <c r="M41" s="1">
        <f t="shared" si="7"/>
        <v>28.799999999999997</v>
      </c>
      <c r="N41" s="7">
        <v>0.89</v>
      </c>
      <c r="O41" s="56">
        <f t="shared" si="8"/>
        <v>25.631999999999998</v>
      </c>
      <c r="P41" s="7"/>
    </row>
    <row r="42" spans="3:16">
      <c r="C42" s="7"/>
      <c r="D42" s="7"/>
      <c r="E42" s="7"/>
      <c r="F42" s="7"/>
      <c r="G42" s="7"/>
      <c r="H42" s="7"/>
      <c r="I42" s="7"/>
      <c r="J42" s="7"/>
      <c r="K42" s="7"/>
      <c r="L42" s="1"/>
      <c r="M42" s="1"/>
      <c r="N42" s="7"/>
      <c r="O42" s="56"/>
      <c r="P42" s="7"/>
    </row>
    <row r="43" spans="3:16">
      <c r="C43" s="89" t="s">
        <v>141</v>
      </c>
      <c r="D43" s="90"/>
      <c r="E43" s="7"/>
      <c r="F43" s="7"/>
      <c r="G43" s="7"/>
      <c r="H43" s="7"/>
      <c r="I43" s="7"/>
      <c r="J43" s="7"/>
      <c r="K43" s="7"/>
      <c r="L43" s="1"/>
      <c r="M43" s="1"/>
      <c r="N43" s="7"/>
      <c r="O43" s="56"/>
      <c r="P43" s="7"/>
    </row>
    <row r="44" spans="3:16">
      <c r="C44" s="7"/>
      <c r="D44" s="7" t="s">
        <v>142</v>
      </c>
      <c r="E44" s="7" t="s">
        <v>128</v>
      </c>
      <c r="F44" s="7">
        <v>20</v>
      </c>
      <c r="G44" s="7">
        <v>2</v>
      </c>
      <c r="H44" s="7">
        <v>1</v>
      </c>
      <c r="I44" s="7">
        <v>1</v>
      </c>
      <c r="J44" s="7">
        <v>4</v>
      </c>
      <c r="K44" s="7">
        <f t="shared" si="6"/>
        <v>8</v>
      </c>
      <c r="L44" s="1">
        <v>36.299999999999997</v>
      </c>
      <c r="M44" s="1">
        <f t="shared" si="7"/>
        <v>290.39999999999998</v>
      </c>
      <c r="N44" s="7">
        <v>2.4700000000000002</v>
      </c>
      <c r="O44" s="56">
        <f t="shared" si="8"/>
        <v>717.28800000000001</v>
      </c>
      <c r="P44" s="7"/>
    </row>
    <row r="45" spans="3:16">
      <c r="C45" s="7"/>
      <c r="D45" s="7"/>
      <c r="E45" s="7"/>
      <c r="F45" s="7">
        <v>16</v>
      </c>
      <c r="G45" s="7">
        <v>2</v>
      </c>
      <c r="H45" s="7">
        <v>1</v>
      </c>
      <c r="I45" s="7">
        <v>1</v>
      </c>
      <c r="J45" s="7">
        <v>2</v>
      </c>
      <c r="K45" s="7">
        <f t="shared" si="6"/>
        <v>4</v>
      </c>
      <c r="L45" s="1">
        <v>36.299999999999997</v>
      </c>
      <c r="M45" s="1">
        <f t="shared" si="7"/>
        <v>145.19999999999999</v>
      </c>
      <c r="N45" s="7">
        <v>1.58</v>
      </c>
      <c r="O45" s="56">
        <f t="shared" si="8"/>
        <v>229.416</v>
      </c>
      <c r="P45" s="7"/>
    </row>
    <row r="46" spans="3:16">
      <c r="C46" s="7"/>
      <c r="D46" s="7"/>
      <c r="E46" s="7" t="s">
        <v>143</v>
      </c>
      <c r="F46" s="7">
        <v>20</v>
      </c>
      <c r="G46" s="7">
        <v>2</v>
      </c>
      <c r="H46" s="7">
        <v>1</v>
      </c>
      <c r="I46" s="7">
        <v>1</v>
      </c>
      <c r="J46" s="7">
        <v>4</v>
      </c>
      <c r="K46" s="7">
        <f t="shared" si="6"/>
        <v>8</v>
      </c>
      <c r="L46" s="1">
        <v>1</v>
      </c>
      <c r="M46" s="1">
        <f t="shared" si="7"/>
        <v>8</v>
      </c>
      <c r="N46" s="7">
        <v>2.4700000000000002</v>
      </c>
      <c r="O46" s="56">
        <f t="shared" si="8"/>
        <v>19.760000000000002</v>
      </c>
      <c r="P46" s="7"/>
    </row>
    <row r="47" spans="3:16">
      <c r="C47" s="7"/>
      <c r="D47" s="7"/>
      <c r="E47" s="7"/>
      <c r="F47" s="7">
        <v>16</v>
      </c>
      <c r="G47" s="7">
        <v>2</v>
      </c>
      <c r="H47" s="7">
        <v>1</v>
      </c>
      <c r="I47" s="7">
        <v>1</v>
      </c>
      <c r="J47" s="7">
        <v>2</v>
      </c>
      <c r="K47" s="7">
        <f t="shared" si="6"/>
        <v>4</v>
      </c>
      <c r="L47" s="1">
        <v>0.8</v>
      </c>
      <c r="M47" s="1">
        <f t="shared" si="7"/>
        <v>3.2</v>
      </c>
      <c r="N47" s="7">
        <v>1.58</v>
      </c>
      <c r="O47" s="56">
        <f t="shared" si="8"/>
        <v>5.0560000000000009</v>
      </c>
      <c r="P47" s="7"/>
    </row>
    <row r="48" spans="3:16">
      <c r="C48" s="7"/>
      <c r="D48" s="7"/>
      <c r="E48" s="7" t="s">
        <v>135</v>
      </c>
      <c r="F48" s="7">
        <v>8</v>
      </c>
      <c r="G48" s="7">
        <v>2</v>
      </c>
      <c r="H48" s="7">
        <v>1</v>
      </c>
      <c r="I48" s="7">
        <v>1</v>
      </c>
      <c r="J48" s="7">
        <v>236</v>
      </c>
      <c r="K48" s="7">
        <f t="shared" si="6"/>
        <v>472</v>
      </c>
      <c r="L48" s="1">
        <v>1.22</v>
      </c>
      <c r="M48" s="1">
        <f t="shared" si="7"/>
        <v>575.84</v>
      </c>
      <c r="N48" s="7">
        <v>0.39</v>
      </c>
      <c r="O48" s="56">
        <f t="shared" si="8"/>
        <v>224.57760000000002</v>
      </c>
      <c r="P48" s="7"/>
    </row>
    <row r="49" spans="3:16" ht="30">
      <c r="C49" s="7"/>
      <c r="D49" s="46" t="s">
        <v>144</v>
      </c>
      <c r="E49" s="7" t="s">
        <v>128</v>
      </c>
      <c r="F49" s="7">
        <v>20</v>
      </c>
      <c r="G49" s="7">
        <v>2</v>
      </c>
      <c r="H49" s="7">
        <v>1</v>
      </c>
      <c r="I49" s="7">
        <v>1</v>
      </c>
      <c r="J49" s="7">
        <v>4</v>
      </c>
      <c r="K49" s="7">
        <f t="shared" si="6"/>
        <v>8</v>
      </c>
      <c r="L49" s="1">
        <v>29.2</v>
      </c>
      <c r="M49" s="1">
        <f t="shared" si="7"/>
        <v>233.6</v>
      </c>
      <c r="N49" s="7">
        <v>2.4700000000000002</v>
      </c>
      <c r="O49" s="56">
        <f t="shared" si="8"/>
        <v>576.99200000000008</v>
      </c>
      <c r="P49" s="7"/>
    </row>
    <row r="50" spans="3:16">
      <c r="C50" s="7"/>
      <c r="D50" s="7"/>
      <c r="E50" s="7"/>
      <c r="F50" s="7">
        <v>16</v>
      </c>
      <c r="G50" s="7">
        <v>2</v>
      </c>
      <c r="H50" s="7">
        <v>1</v>
      </c>
      <c r="I50" s="7">
        <v>1</v>
      </c>
      <c r="J50" s="7">
        <v>2</v>
      </c>
      <c r="K50" s="7">
        <f t="shared" si="6"/>
        <v>4</v>
      </c>
      <c r="L50" s="1">
        <v>29.2</v>
      </c>
      <c r="M50" s="1">
        <f t="shared" si="7"/>
        <v>116.8</v>
      </c>
      <c r="N50" s="7">
        <v>1.58</v>
      </c>
      <c r="O50" s="56">
        <f t="shared" si="8"/>
        <v>184.54400000000001</v>
      </c>
      <c r="P50" s="7"/>
    </row>
    <row r="51" spans="3:16">
      <c r="C51" s="7"/>
      <c r="D51" s="7"/>
      <c r="E51" s="7" t="s">
        <v>143</v>
      </c>
      <c r="F51" s="7">
        <v>20</v>
      </c>
      <c r="G51" s="7">
        <v>2</v>
      </c>
      <c r="H51" s="7">
        <v>1</v>
      </c>
      <c r="I51" s="7">
        <v>1</v>
      </c>
      <c r="J51" s="7">
        <v>4</v>
      </c>
      <c r="K51" s="7">
        <f t="shared" si="6"/>
        <v>8</v>
      </c>
      <c r="L51" s="1">
        <v>1</v>
      </c>
      <c r="M51" s="1">
        <f t="shared" si="7"/>
        <v>8</v>
      </c>
      <c r="N51" s="7">
        <v>2.4700000000000002</v>
      </c>
      <c r="O51" s="56">
        <f t="shared" si="8"/>
        <v>19.760000000000002</v>
      </c>
      <c r="P51" s="7"/>
    </row>
    <row r="52" spans="3:16">
      <c r="C52" s="7"/>
      <c r="D52" s="7"/>
      <c r="E52" s="7"/>
      <c r="F52" s="7">
        <v>16</v>
      </c>
      <c r="G52" s="7">
        <v>2</v>
      </c>
      <c r="H52" s="7">
        <v>1</v>
      </c>
      <c r="I52" s="7">
        <v>1</v>
      </c>
      <c r="J52" s="7">
        <v>2</v>
      </c>
      <c r="K52" s="7">
        <f t="shared" si="6"/>
        <v>4</v>
      </c>
      <c r="L52" s="1">
        <v>0.8</v>
      </c>
      <c r="M52" s="1">
        <f t="shared" si="7"/>
        <v>3.2</v>
      </c>
      <c r="N52" s="7">
        <v>1.58</v>
      </c>
      <c r="O52" s="56">
        <f t="shared" si="8"/>
        <v>5.0560000000000009</v>
      </c>
      <c r="P52" s="7"/>
    </row>
    <row r="53" spans="3:16">
      <c r="C53" s="7"/>
      <c r="D53" s="7"/>
      <c r="E53" s="7" t="s">
        <v>135</v>
      </c>
      <c r="F53" s="7">
        <v>8</v>
      </c>
      <c r="G53" s="7">
        <v>2</v>
      </c>
      <c r="H53" s="7">
        <v>1</v>
      </c>
      <c r="I53" s="7">
        <v>1</v>
      </c>
      <c r="J53" s="7">
        <v>186</v>
      </c>
      <c r="K53" s="7">
        <f t="shared" si="6"/>
        <v>372</v>
      </c>
      <c r="L53" s="1">
        <v>1.22</v>
      </c>
      <c r="M53" s="1">
        <f t="shared" si="7"/>
        <v>453.84</v>
      </c>
      <c r="N53" s="7">
        <v>0.39</v>
      </c>
      <c r="O53" s="56">
        <f t="shared" si="8"/>
        <v>176.99760000000001</v>
      </c>
      <c r="P53" s="7"/>
    </row>
    <row r="54" spans="3:16" ht="30">
      <c r="C54" s="7"/>
      <c r="D54" s="46" t="s">
        <v>145</v>
      </c>
      <c r="E54" s="7" t="s">
        <v>128</v>
      </c>
      <c r="F54" s="7">
        <v>20</v>
      </c>
      <c r="G54" s="7">
        <v>1</v>
      </c>
      <c r="H54" s="7">
        <v>1</v>
      </c>
      <c r="I54" s="7">
        <v>1</v>
      </c>
      <c r="J54" s="7">
        <v>4</v>
      </c>
      <c r="K54" s="7">
        <f t="shared" si="6"/>
        <v>4</v>
      </c>
      <c r="L54" s="1">
        <v>10.3</v>
      </c>
      <c r="M54" s="1">
        <f t="shared" si="7"/>
        <v>41.2</v>
      </c>
      <c r="N54" s="7">
        <v>2.4700000000000002</v>
      </c>
      <c r="O54" s="56">
        <f t="shared" si="8"/>
        <v>101.76400000000001</v>
      </c>
      <c r="P54" s="7"/>
    </row>
    <row r="55" spans="3:16">
      <c r="C55" s="7"/>
      <c r="D55" s="7"/>
      <c r="E55" s="7"/>
      <c r="F55" s="7">
        <v>16</v>
      </c>
      <c r="G55" s="7">
        <v>1</v>
      </c>
      <c r="H55" s="7">
        <v>1</v>
      </c>
      <c r="I55" s="7">
        <v>1</v>
      </c>
      <c r="J55" s="7">
        <v>2</v>
      </c>
      <c r="K55" s="7">
        <f t="shared" si="6"/>
        <v>2</v>
      </c>
      <c r="L55" s="1">
        <v>10.3</v>
      </c>
      <c r="M55" s="1">
        <f t="shared" si="7"/>
        <v>20.6</v>
      </c>
      <c r="N55" s="7">
        <v>1.58</v>
      </c>
      <c r="O55" s="56">
        <f t="shared" si="8"/>
        <v>32.548000000000002</v>
      </c>
      <c r="P55" s="7"/>
    </row>
    <row r="56" spans="3:16">
      <c r="C56" s="7"/>
      <c r="D56" s="7"/>
      <c r="E56" s="7" t="s">
        <v>135</v>
      </c>
      <c r="F56" s="7">
        <v>8</v>
      </c>
      <c r="G56" s="7">
        <v>1</v>
      </c>
      <c r="H56" s="7">
        <v>1</v>
      </c>
      <c r="I56" s="7">
        <v>1</v>
      </c>
      <c r="J56" s="7">
        <v>68</v>
      </c>
      <c r="K56" s="7">
        <f t="shared" si="6"/>
        <v>68</v>
      </c>
      <c r="L56" s="1">
        <v>1.22</v>
      </c>
      <c r="M56" s="1">
        <f t="shared" si="7"/>
        <v>82.96</v>
      </c>
      <c r="N56" s="7">
        <v>0.39</v>
      </c>
      <c r="O56" s="56">
        <f t="shared" si="8"/>
        <v>32.354399999999998</v>
      </c>
      <c r="P56" s="7"/>
    </row>
    <row r="57" spans="3:16">
      <c r="C57" s="7"/>
      <c r="D57" s="7" t="s">
        <v>146</v>
      </c>
      <c r="E57" s="7" t="s">
        <v>128</v>
      </c>
      <c r="F57" s="7">
        <v>12</v>
      </c>
      <c r="G57" s="7">
        <v>1</v>
      </c>
      <c r="H57" s="7">
        <v>1</v>
      </c>
      <c r="I57" s="7">
        <v>1</v>
      </c>
      <c r="J57" s="7">
        <v>8</v>
      </c>
      <c r="K57" s="7">
        <f t="shared" si="6"/>
        <v>8</v>
      </c>
      <c r="L57" s="1">
        <v>39</v>
      </c>
      <c r="M57" s="1">
        <f t="shared" si="7"/>
        <v>312</v>
      </c>
      <c r="N57" s="7">
        <v>0.89</v>
      </c>
      <c r="O57" s="56">
        <f t="shared" si="8"/>
        <v>277.68</v>
      </c>
      <c r="P57" s="7"/>
    </row>
    <row r="58" spans="3:16">
      <c r="C58" s="7"/>
      <c r="D58" s="7"/>
      <c r="E58" s="7" t="s">
        <v>135</v>
      </c>
      <c r="F58" s="7">
        <v>8</v>
      </c>
      <c r="G58" s="7">
        <v>1</v>
      </c>
      <c r="H58" s="7">
        <v>1</v>
      </c>
      <c r="I58" s="7">
        <v>1</v>
      </c>
      <c r="J58" s="7">
        <v>240</v>
      </c>
      <c r="K58" s="7">
        <f t="shared" si="6"/>
        <v>240</v>
      </c>
      <c r="L58" s="1">
        <v>1.05</v>
      </c>
      <c r="M58" s="1">
        <f t="shared" si="7"/>
        <v>252</v>
      </c>
      <c r="N58" s="7">
        <v>0.39</v>
      </c>
      <c r="O58" s="56">
        <f t="shared" si="8"/>
        <v>98.28</v>
      </c>
      <c r="P58" s="7"/>
    </row>
    <row r="59" spans="3:16">
      <c r="C59" s="7"/>
      <c r="D59" s="7" t="s">
        <v>147</v>
      </c>
      <c r="E59" s="7" t="s">
        <v>128</v>
      </c>
      <c r="F59" s="7">
        <v>16</v>
      </c>
      <c r="G59" s="7">
        <v>1</v>
      </c>
      <c r="H59" s="7">
        <v>1</v>
      </c>
      <c r="I59" s="7">
        <v>1</v>
      </c>
      <c r="J59" s="7">
        <v>4</v>
      </c>
      <c r="K59" s="7">
        <f t="shared" si="6"/>
        <v>4</v>
      </c>
      <c r="L59" s="1">
        <v>3</v>
      </c>
      <c r="M59" s="1">
        <f t="shared" si="7"/>
        <v>12</v>
      </c>
      <c r="N59" s="7">
        <v>1.58</v>
      </c>
      <c r="O59" s="56">
        <f t="shared" si="8"/>
        <v>18.96</v>
      </c>
      <c r="P59" s="7"/>
    </row>
    <row r="60" spans="3:16">
      <c r="C60" s="7"/>
      <c r="D60" s="7"/>
      <c r="E60" s="7"/>
      <c r="F60" s="7">
        <v>12</v>
      </c>
      <c r="G60" s="7">
        <v>1</v>
      </c>
      <c r="H60" s="7">
        <v>1</v>
      </c>
      <c r="I60" s="7">
        <v>1</v>
      </c>
      <c r="J60" s="7">
        <v>4</v>
      </c>
      <c r="K60" s="7">
        <f t="shared" si="6"/>
        <v>4</v>
      </c>
      <c r="L60" s="1">
        <v>3</v>
      </c>
      <c r="M60" s="1">
        <f t="shared" si="7"/>
        <v>12</v>
      </c>
      <c r="N60" s="7">
        <v>0.89</v>
      </c>
      <c r="O60" s="56">
        <f t="shared" si="8"/>
        <v>10.68</v>
      </c>
      <c r="P60" s="7"/>
    </row>
    <row r="61" spans="3:16">
      <c r="C61" s="7"/>
      <c r="D61" s="7"/>
      <c r="E61" s="7" t="s">
        <v>135</v>
      </c>
      <c r="F61" s="7">
        <v>8</v>
      </c>
      <c r="G61" s="7">
        <v>1</v>
      </c>
      <c r="H61" s="7">
        <v>1</v>
      </c>
      <c r="I61" s="7">
        <v>1</v>
      </c>
      <c r="J61" s="7">
        <v>21</v>
      </c>
      <c r="K61" s="7">
        <f t="shared" si="6"/>
        <v>21</v>
      </c>
      <c r="L61" s="1">
        <v>1.22</v>
      </c>
      <c r="M61" s="1">
        <f t="shared" si="7"/>
        <v>25.62</v>
      </c>
      <c r="N61" s="7">
        <v>0.39</v>
      </c>
      <c r="O61" s="56">
        <f t="shared" si="8"/>
        <v>9.9918000000000013</v>
      </c>
      <c r="P61" s="7"/>
    </row>
    <row r="62" spans="3:16">
      <c r="C62" s="7"/>
      <c r="D62" s="7" t="s">
        <v>148</v>
      </c>
      <c r="E62" s="7" t="s">
        <v>128</v>
      </c>
      <c r="F62" s="7">
        <v>12</v>
      </c>
      <c r="G62" s="7">
        <v>1</v>
      </c>
      <c r="H62" s="7">
        <v>1</v>
      </c>
      <c r="I62" s="7">
        <v>2</v>
      </c>
      <c r="J62" s="7">
        <v>4</v>
      </c>
      <c r="K62" s="7">
        <f t="shared" si="6"/>
        <v>8</v>
      </c>
      <c r="L62" s="1">
        <v>4.2</v>
      </c>
      <c r="M62" s="1">
        <f t="shared" si="7"/>
        <v>33.6</v>
      </c>
      <c r="N62" s="7">
        <v>0.89</v>
      </c>
      <c r="O62" s="56">
        <f t="shared" si="8"/>
        <v>29.904000000000003</v>
      </c>
      <c r="P62" s="7"/>
    </row>
    <row r="63" spans="3:16">
      <c r="C63" s="7"/>
      <c r="D63" s="7"/>
      <c r="E63" s="7" t="s">
        <v>135</v>
      </c>
      <c r="F63" s="7">
        <v>8</v>
      </c>
      <c r="G63" s="7">
        <v>1</v>
      </c>
      <c r="H63" s="7">
        <v>1</v>
      </c>
      <c r="I63" s="7">
        <v>2</v>
      </c>
      <c r="J63" s="7">
        <v>24</v>
      </c>
      <c r="K63" s="7">
        <f t="shared" si="6"/>
        <v>48</v>
      </c>
      <c r="L63" s="1">
        <v>0.82</v>
      </c>
      <c r="M63" s="1">
        <f t="shared" si="7"/>
        <v>39.36</v>
      </c>
      <c r="N63" s="7">
        <v>0.39</v>
      </c>
      <c r="O63" s="56">
        <f t="shared" si="8"/>
        <v>15.3504</v>
      </c>
      <c r="P63" s="7"/>
    </row>
    <row r="64" spans="3:16" ht="45">
      <c r="C64" s="7"/>
      <c r="D64" s="46" t="s">
        <v>149</v>
      </c>
      <c r="E64" s="7" t="s">
        <v>128</v>
      </c>
      <c r="F64" s="7">
        <v>16</v>
      </c>
      <c r="G64" s="7">
        <v>2</v>
      </c>
      <c r="H64" s="7">
        <v>1</v>
      </c>
      <c r="I64" s="7">
        <v>1</v>
      </c>
      <c r="J64" s="7">
        <v>6</v>
      </c>
      <c r="K64" s="7">
        <f t="shared" si="6"/>
        <v>12</v>
      </c>
      <c r="L64" s="1">
        <v>18.399999999999999</v>
      </c>
      <c r="M64" s="1">
        <f t="shared" si="7"/>
        <v>220.79999999999998</v>
      </c>
      <c r="N64" s="7">
        <v>1.58</v>
      </c>
      <c r="O64" s="56">
        <f t="shared" si="8"/>
        <v>348.86399999999998</v>
      </c>
      <c r="P64" s="7"/>
    </row>
    <row r="65" spans="3:16">
      <c r="C65" s="7"/>
      <c r="D65" s="46"/>
      <c r="E65" s="7" t="s">
        <v>143</v>
      </c>
      <c r="F65" s="7">
        <v>16</v>
      </c>
      <c r="G65" s="7">
        <v>2</v>
      </c>
      <c r="H65" s="7">
        <v>1</v>
      </c>
      <c r="I65" s="7">
        <v>1</v>
      </c>
      <c r="J65" s="7">
        <v>6</v>
      </c>
      <c r="K65" s="7">
        <f t="shared" si="6"/>
        <v>12</v>
      </c>
      <c r="L65" s="1">
        <v>0.8</v>
      </c>
      <c r="M65" s="1">
        <f t="shared" si="7"/>
        <v>9.6000000000000014</v>
      </c>
      <c r="N65" s="7">
        <v>1.58</v>
      </c>
      <c r="O65" s="56">
        <f t="shared" si="8"/>
        <v>15.168000000000003</v>
      </c>
      <c r="P65" s="7"/>
    </row>
    <row r="66" spans="3:16">
      <c r="C66" s="7"/>
      <c r="D66" s="7"/>
      <c r="E66" s="7" t="s">
        <v>135</v>
      </c>
      <c r="F66" s="7">
        <v>8</v>
      </c>
      <c r="G66" s="7">
        <v>2</v>
      </c>
      <c r="H66" s="7">
        <v>1</v>
      </c>
      <c r="I66" s="7">
        <v>1</v>
      </c>
      <c r="J66" s="7">
        <v>112</v>
      </c>
      <c r="K66" s="7">
        <f t="shared" si="6"/>
        <v>224</v>
      </c>
      <c r="L66" s="1">
        <v>1.22</v>
      </c>
      <c r="M66" s="1">
        <f t="shared" si="7"/>
        <v>273.27999999999997</v>
      </c>
      <c r="N66" s="7">
        <v>0.39</v>
      </c>
      <c r="O66" s="56">
        <f t="shared" si="8"/>
        <v>106.57919999999999</v>
      </c>
      <c r="P66" s="7"/>
    </row>
    <row r="67" spans="3:16">
      <c r="C67" s="7"/>
      <c r="D67" s="7" t="s">
        <v>150</v>
      </c>
      <c r="E67" s="7" t="s">
        <v>128</v>
      </c>
      <c r="F67" s="7">
        <v>16</v>
      </c>
      <c r="G67" s="7">
        <v>2</v>
      </c>
      <c r="H67" s="7">
        <v>1</v>
      </c>
      <c r="I67" s="7">
        <v>1</v>
      </c>
      <c r="J67" s="7">
        <v>6</v>
      </c>
      <c r="K67" s="7">
        <f t="shared" si="6"/>
        <v>12</v>
      </c>
      <c r="L67" s="1">
        <v>25</v>
      </c>
      <c r="M67" s="1">
        <f t="shared" si="7"/>
        <v>300</v>
      </c>
      <c r="N67" s="7">
        <v>1.58</v>
      </c>
      <c r="O67" s="56">
        <f t="shared" si="8"/>
        <v>474</v>
      </c>
      <c r="P67" s="7"/>
    </row>
    <row r="68" spans="3:16">
      <c r="C68" s="7"/>
      <c r="D68" s="7"/>
      <c r="E68" s="7" t="s">
        <v>135</v>
      </c>
      <c r="F68" s="7">
        <v>8</v>
      </c>
      <c r="G68" s="7">
        <v>2</v>
      </c>
      <c r="H68" s="7">
        <v>1</v>
      </c>
      <c r="I68" s="7">
        <v>1</v>
      </c>
      <c r="J68" s="7">
        <v>156</v>
      </c>
      <c r="K68" s="7">
        <f t="shared" si="6"/>
        <v>312</v>
      </c>
      <c r="L68" s="1">
        <v>1.22</v>
      </c>
      <c r="M68" s="1">
        <f t="shared" si="7"/>
        <v>380.64</v>
      </c>
      <c r="N68" s="7">
        <v>0.39</v>
      </c>
      <c r="O68" s="56">
        <f t="shared" si="8"/>
        <v>148.4496</v>
      </c>
      <c r="P68" s="7"/>
    </row>
    <row r="69" spans="3:16">
      <c r="C69" s="7"/>
      <c r="D69" s="7" t="s">
        <v>151</v>
      </c>
      <c r="E69" s="7" t="s">
        <v>128</v>
      </c>
      <c r="F69" s="7">
        <v>16</v>
      </c>
      <c r="G69" s="7">
        <v>2</v>
      </c>
      <c r="H69" s="7">
        <v>1</v>
      </c>
      <c r="I69" s="7">
        <v>1</v>
      </c>
      <c r="J69" s="7">
        <v>4</v>
      </c>
      <c r="K69" s="7">
        <f t="shared" si="6"/>
        <v>8</v>
      </c>
      <c r="L69" s="1">
        <v>21.5</v>
      </c>
      <c r="M69" s="1">
        <f t="shared" si="7"/>
        <v>172</v>
      </c>
      <c r="N69" s="7">
        <v>1.58</v>
      </c>
      <c r="O69" s="56">
        <f t="shared" si="8"/>
        <v>271.76</v>
      </c>
      <c r="P69" s="7"/>
    </row>
    <row r="70" spans="3:16">
      <c r="C70" s="7"/>
      <c r="D70" s="7"/>
      <c r="E70" s="7"/>
      <c r="F70" s="7">
        <v>12</v>
      </c>
      <c r="G70" s="7">
        <v>2</v>
      </c>
      <c r="H70" s="7">
        <v>1</v>
      </c>
      <c r="I70" s="7">
        <v>1</v>
      </c>
      <c r="J70" s="7">
        <v>2</v>
      </c>
      <c r="K70" s="7">
        <f t="shared" si="6"/>
        <v>4</v>
      </c>
      <c r="L70" s="1">
        <v>21.5</v>
      </c>
      <c r="M70" s="1">
        <f t="shared" si="7"/>
        <v>86</v>
      </c>
      <c r="N70" s="7">
        <v>0.89</v>
      </c>
      <c r="O70" s="56">
        <f t="shared" si="8"/>
        <v>76.540000000000006</v>
      </c>
      <c r="P70" s="7"/>
    </row>
    <row r="71" spans="3:16">
      <c r="C71" s="7"/>
      <c r="E71" s="7" t="s">
        <v>152</v>
      </c>
      <c r="F71" s="7">
        <v>8</v>
      </c>
      <c r="G71" s="7">
        <v>2</v>
      </c>
      <c r="H71" s="7">
        <v>1</v>
      </c>
      <c r="I71" s="7">
        <v>1</v>
      </c>
      <c r="J71" s="7">
        <v>140</v>
      </c>
      <c r="K71" s="7">
        <f t="shared" si="6"/>
        <v>280</v>
      </c>
      <c r="L71" s="1">
        <v>1.05</v>
      </c>
      <c r="M71" s="1">
        <f t="shared" si="7"/>
        <v>294</v>
      </c>
      <c r="N71" s="7">
        <v>0.39</v>
      </c>
      <c r="O71" s="56">
        <f t="shared" si="8"/>
        <v>114.66000000000001</v>
      </c>
      <c r="P71" s="7"/>
    </row>
    <row r="72" spans="3:16" ht="30">
      <c r="C72" s="7"/>
      <c r="D72" s="7" t="s">
        <v>153</v>
      </c>
      <c r="E72" s="46" t="s">
        <v>154</v>
      </c>
      <c r="F72" s="7">
        <v>20</v>
      </c>
      <c r="G72" s="7">
        <v>1</v>
      </c>
      <c r="H72" s="7">
        <v>1</v>
      </c>
      <c r="I72" s="7">
        <v>1</v>
      </c>
      <c r="J72" s="7">
        <v>3</v>
      </c>
      <c r="K72" s="7">
        <f t="shared" si="6"/>
        <v>3</v>
      </c>
      <c r="L72" s="1">
        <v>11</v>
      </c>
      <c r="M72" s="1">
        <f t="shared" si="7"/>
        <v>33</v>
      </c>
      <c r="N72" s="7">
        <v>2.4700000000000002</v>
      </c>
      <c r="O72" s="56">
        <f t="shared" si="8"/>
        <v>81.510000000000005</v>
      </c>
      <c r="P72" s="7"/>
    </row>
    <row r="73" spans="3:16" ht="30">
      <c r="C73" s="7"/>
      <c r="D73" s="7"/>
      <c r="E73" s="46" t="s">
        <v>154</v>
      </c>
      <c r="F73" s="7">
        <v>16</v>
      </c>
      <c r="G73" s="7">
        <v>1</v>
      </c>
      <c r="H73" s="7">
        <v>1</v>
      </c>
      <c r="I73" s="7">
        <v>1</v>
      </c>
      <c r="J73" s="7">
        <v>2</v>
      </c>
      <c r="K73" s="7">
        <f t="shared" si="6"/>
        <v>2</v>
      </c>
      <c r="L73" s="1">
        <v>11</v>
      </c>
      <c r="M73" s="1">
        <f t="shared" si="7"/>
        <v>22</v>
      </c>
      <c r="N73" s="7">
        <v>1.58</v>
      </c>
      <c r="O73" s="56">
        <f t="shared" si="8"/>
        <v>34.760000000000005</v>
      </c>
      <c r="P73" s="7"/>
    </row>
    <row r="74" spans="3:16" ht="30">
      <c r="C74" s="7"/>
      <c r="D74" s="7"/>
      <c r="E74" s="46" t="s">
        <v>155</v>
      </c>
      <c r="F74" s="7">
        <v>20</v>
      </c>
      <c r="G74" s="7">
        <v>1</v>
      </c>
      <c r="H74" s="7">
        <v>1</v>
      </c>
      <c r="I74" s="7">
        <v>1</v>
      </c>
      <c r="J74" s="7">
        <v>3</v>
      </c>
      <c r="K74" s="7">
        <f t="shared" si="6"/>
        <v>3</v>
      </c>
      <c r="L74" s="1">
        <v>12.25</v>
      </c>
      <c r="M74" s="1">
        <f t="shared" si="7"/>
        <v>36.75</v>
      </c>
      <c r="N74" s="7">
        <v>2.4700000000000002</v>
      </c>
      <c r="O74" s="56">
        <f t="shared" si="8"/>
        <v>90.772500000000008</v>
      </c>
      <c r="P74" s="7"/>
    </row>
    <row r="75" spans="3:16" ht="30">
      <c r="C75" s="7"/>
      <c r="D75" s="7"/>
      <c r="E75" s="46" t="s">
        <v>155</v>
      </c>
      <c r="F75" s="7">
        <v>16</v>
      </c>
      <c r="G75" s="7">
        <v>1</v>
      </c>
      <c r="H75" s="7">
        <v>1</v>
      </c>
      <c r="I75" s="7">
        <v>1</v>
      </c>
      <c r="J75" s="7">
        <v>2</v>
      </c>
      <c r="K75" s="7">
        <f t="shared" si="6"/>
        <v>2</v>
      </c>
      <c r="L75" s="1">
        <v>12.25</v>
      </c>
      <c r="M75" s="1">
        <f t="shared" si="7"/>
        <v>24.5</v>
      </c>
      <c r="N75" s="7">
        <v>1.58</v>
      </c>
      <c r="O75" s="56">
        <f t="shared" si="8"/>
        <v>38.71</v>
      </c>
      <c r="P75" s="7"/>
    </row>
    <row r="76" spans="3:16">
      <c r="C76" s="7"/>
      <c r="D76" s="7"/>
      <c r="E76" s="46" t="s">
        <v>156</v>
      </c>
      <c r="F76" s="7">
        <v>12</v>
      </c>
      <c r="G76" s="7">
        <v>1</v>
      </c>
      <c r="H76" s="7">
        <v>1</v>
      </c>
      <c r="I76" s="7">
        <v>2</v>
      </c>
      <c r="J76" s="7">
        <v>2</v>
      </c>
      <c r="K76" s="7">
        <f t="shared" si="6"/>
        <v>4</v>
      </c>
      <c r="L76" s="1">
        <v>10.3</v>
      </c>
      <c r="M76" s="1">
        <f t="shared" si="7"/>
        <v>41.2</v>
      </c>
      <c r="N76" s="7">
        <v>0.89</v>
      </c>
      <c r="O76" s="56">
        <f t="shared" si="8"/>
        <v>36.668000000000006</v>
      </c>
      <c r="P76" s="7"/>
    </row>
    <row r="77" spans="3:16">
      <c r="C77" s="7"/>
      <c r="D77" s="7"/>
      <c r="E77" s="7" t="s">
        <v>135</v>
      </c>
      <c r="F77" s="7">
        <v>8</v>
      </c>
      <c r="G77" s="7">
        <v>1</v>
      </c>
      <c r="H77" s="7">
        <v>1</v>
      </c>
      <c r="I77" s="7">
        <v>1</v>
      </c>
      <c r="J77" s="7">
        <v>86</v>
      </c>
      <c r="K77" s="7">
        <f t="shared" si="6"/>
        <v>86</v>
      </c>
      <c r="L77" s="1">
        <v>1.72</v>
      </c>
      <c r="M77" s="1">
        <f t="shared" si="7"/>
        <v>147.91999999999999</v>
      </c>
      <c r="N77" s="7">
        <v>0.39</v>
      </c>
      <c r="O77" s="56">
        <f t="shared" si="8"/>
        <v>57.688800000000001</v>
      </c>
      <c r="P77" s="7"/>
    </row>
    <row r="78" spans="3:16">
      <c r="C78" s="7"/>
      <c r="D78" s="7" t="s">
        <v>157</v>
      </c>
      <c r="E78" s="7" t="s">
        <v>128</v>
      </c>
      <c r="F78" s="7">
        <v>16</v>
      </c>
      <c r="G78" s="7">
        <v>2</v>
      </c>
      <c r="H78" s="7">
        <v>1</v>
      </c>
      <c r="I78" s="7">
        <v>1</v>
      </c>
      <c r="J78" s="7">
        <v>4</v>
      </c>
      <c r="K78" s="7">
        <f t="shared" si="6"/>
        <v>8</v>
      </c>
      <c r="L78" s="1">
        <v>36.6</v>
      </c>
      <c r="M78" s="1">
        <f t="shared" si="7"/>
        <v>292.8</v>
      </c>
      <c r="N78" s="7">
        <v>1.58</v>
      </c>
      <c r="O78" s="56">
        <f t="shared" si="8"/>
        <v>462.62400000000002</v>
      </c>
      <c r="P78" s="7"/>
    </row>
    <row r="79" spans="3:16">
      <c r="C79" s="7"/>
      <c r="D79" s="7"/>
      <c r="E79" s="7" t="s">
        <v>128</v>
      </c>
      <c r="F79" s="7">
        <v>12</v>
      </c>
      <c r="G79" s="7">
        <v>2</v>
      </c>
      <c r="H79" s="7">
        <v>1</v>
      </c>
      <c r="I79" s="7">
        <v>1</v>
      </c>
      <c r="J79" s="7">
        <v>2</v>
      </c>
      <c r="K79" s="7">
        <f t="shared" si="6"/>
        <v>4</v>
      </c>
      <c r="L79" s="1">
        <v>36.6</v>
      </c>
      <c r="M79" s="1">
        <f t="shared" si="7"/>
        <v>146.4</v>
      </c>
      <c r="N79" s="7">
        <v>0.89</v>
      </c>
      <c r="O79" s="56">
        <f t="shared" si="8"/>
        <v>130.29600000000002</v>
      </c>
      <c r="P79" s="7"/>
    </row>
    <row r="80" spans="3:16">
      <c r="C80" s="7"/>
      <c r="D80" s="7"/>
      <c r="E80" s="7" t="s">
        <v>143</v>
      </c>
      <c r="F80" s="7">
        <v>16</v>
      </c>
      <c r="G80" s="7">
        <v>2</v>
      </c>
      <c r="H80" s="7">
        <v>1</v>
      </c>
      <c r="I80" s="7">
        <v>1</v>
      </c>
      <c r="J80" s="7">
        <v>2</v>
      </c>
      <c r="K80" s="7">
        <f t="shared" si="6"/>
        <v>4</v>
      </c>
      <c r="L80" s="1">
        <v>0.8</v>
      </c>
      <c r="M80" s="1">
        <f t="shared" si="7"/>
        <v>3.2</v>
      </c>
      <c r="N80" s="7">
        <v>1.58</v>
      </c>
      <c r="O80" s="56">
        <f t="shared" si="8"/>
        <v>5.0560000000000009</v>
      </c>
      <c r="P80" s="7"/>
    </row>
    <row r="81" spans="3:16">
      <c r="C81" s="7"/>
      <c r="D81" s="7"/>
      <c r="E81" s="7" t="s">
        <v>143</v>
      </c>
      <c r="F81" s="7">
        <v>12</v>
      </c>
      <c r="G81" s="7">
        <v>2</v>
      </c>
      <c r="H81" s="7">
        <v>1</v>
      </c>
      <c r="I81" s="7">
        <v>1</v>
      </c>
      <c r="J81" s="7">
        <v>2</v>
      </c>
      <c r="K81" s="7">
        <f t="shared" si="6"/>
        <v>4</v>
      </c>
      <c r="L81" s="1">
        <v>0.89</v>
      </c>
      <c r="M81" s="1">
        <f t="shared" si="7"/>
        <v>3.56</v>
      </c>
      <c r="N81" s="7">
        <v>0.89</v>
      </c>
      <c r="O81" s="56">
        <f t="shared" si="8"/>
        <v>3.1684000000000001</v>
      </c>
      <c r="P81" s="7"/>
    </row>
    <row r="82" spans="3:16">
      <c r="C82" s="7"/>
      <c r="D82" s="7"/>
      <c r="E82" s="7" t="s">
        <v>135</v>
      </c>
      <c r="F82" s="7">
        <v>8</v>
      </c>
      <c r="G82" s="7">
        <v>2</v>
      </c>
      <c r="H82" s="7">
        <v>1</v>
      </c>
      <c r="I82" s="7">
        <v>1</v>
      </c>
      <c r="J82" s="7">
        <v>234</v>
      </c>
      <c r="K82" s="7">
        <f t="shared" si="6"/>
        <v>468</v>
      </c>
      <c r="L82" s="1">
        <v>1.1200000000000001</v>
      </c>
      <c r="M82" s="1">
        <f t="shared" si="7"/>
        <v>524.16000000000008</v>
      </c>
      <c r="N82" s="7">
        <v>0.39</v>
      </c>
      <c r="O82" s="56">
        <f t="shared" si="8"/>
        <v>204.42240000000004</v>
      </c>
      <c r="P82" s="7"/>
    </row>
    <row r="83" spans="3:16">
      <c r="C83" s="7"/>
      <c r="D83" s="7" t="s">
        <v>158</v>
      </c>
      <c r="E83" s="7" t="s">
        <v>128</v>
      </c>
      <c r="F83" s="7">
        <v>16</v>
      </c>
      <c r="G83" s="7">
        <v>3</v>
      </c>
      <c r="H83" s="7">
        <v>1</v>
      </c>
      <c r="I83" s="7">
        <v>1</v>
      </c>
      <c r="J83" s="7">
        <v>4</v>
      </c>
      <c r="K83" s="7">
        <f t="shared" si="6"/>
        <v>12</v>
      </c>
      <c r="L83" s="1">
        <v>8</v>
      </c>
      <c r="M83" s="1">
        <f t="shared" si="7"/>
        <v>96</v>
      </c>
      <c r="N83" s="7">
        <v>1.58</v>
      </c>
      <c r="O83" s="56">
        <f t="shared" si="8"/>
        <v>151.68</v>
      </c>
      <c r="P83" s="7"/>
    </row>
    <row r="84" spans="3:16">
      <c r="C84" s="7"/>
      <c r="D84" s="7"/>
      <c r="E84" s="7" t="s">
        <v>128</v>
      </c>
      <c r="F84" s="7">
        <v>12</v>
      </c>
      <c r="G84" s="7">
        <v>3</v>
      </c>
      <c r="H84" s="7">
        <v>1</v>
      </c>
      <c r="I84" s="7">
        <v>1</v>
      </c>
      <c r="J84" s="7">
        <v>2</v>
      </c>
      <c r="K84" s="7">
        <f t="shared" si="6"/>
        <v>6</v>
      </c>
      <c r="L84" s="1">
        <v>8</v>
      </c>
      <c r="M84" s="1">
        <f t="shared" si="7"/>
        <v>48</v>
      </c>
      <c r="N84" s="7">
        <v>0.89</v>
      </c>
      <c r="O84" s="56">
        <f t="shared" si="8"/>
        <v>42.72</v>
      </c>
      <c r="P84" s="7"/>
    </row>
    <row r="85" spans="3:16">
      <c r="C85" s="7"/>
      <c r="D85" s="7"/>
      <c r="E85" s="7"/>
      <c r="F85" s="7"/>
      <c r="G85" s="7"/>
      <c r="H85" s="7"/>
      <c r="I85" s="7"/>
      <c r="J85" s="7"/>
      <c r="K85" s="7"/>
      <c r="L85" s="1"/>
      <c r="M85" s="1"/>
      <c r="N85" s="7"/>
      <c r="O85" s="56"/>
      <c r="P85" s="7"/>
    </row>
    <row r="86" spans="3:16">
      <c r="C86" s="89" t="s">
        <v>159</v>
      </c>
      <c r="D86" s="90"/>
      <c r="E86" s="7"/>
      <c r="F86" s="7"/>
      <c r="G86" s="7"/>
      <c r="H86" s="7"/>
      <c r="I86" s="7"/>
      <c r="J86" s="7"/>
      <c r="K86" s="7"/>
      <c r="L86" s="1"/>
      <c r="M86" s="1"/>
      <c r="N86" s="7"/>
      <c r="O86" s="56"/>
      <c r="P86" s="7"/>
    </row>
    <row r="87" spans="3:16">
      <c r="C87" s="7"/>
      <c r="D87" s="7"/>
      <c r="E87" s="7" t="s">
        <v>128</v>
      </c>
      <c r="F87" s="7">
        <v>8</v>
      </c>
      <c r="G87" s="7">
        <v>1</v>
      </c>
      <c r="H87" s="7">
        <v>1</v>
      </c>
      <c r="I87" s="7">
        <v>1</v>
      </c>
      <c r="J87" s="7">
        <v>182</v>
      </c>
      <c r="K87" s="7">
        <f t="shared" si="6"/>
        <v>182</v>
      </c>
      <c r="L87" s="1">
        <v>18.399999999999999</v>
      </c>
      <c r="M87" s="1">
        <f t="shared" si="7"/>
        <v>3348.7999999999997</v>
      </c>
      <c r="N87" s="7">
        <v>0.39</v>
      </c>
      <c r="O87" s="56">
        <f t="shared" si="8"/>
        <v>1306.0319999999999</v>
      </c>
      <c r="P87" s="7"/>
    </row>
    <row r="88" spans="3:16">
      <c r="C88" s="7"/>
      <c r="D88" s="7"/>
      <c r="E88" s="7" t="s">
        <v>139</v>
      </c>
      <c r="F88" s="7">
        <v>8</v>
      </c>
      <c r="G88" s="7">
        <v>1</v>
      </c>
      <c r="H88" s="7">
        <v>1</v>
      </c>
      <c r="I88" s="7">
        <v>1</v>
      </c>
      <c r="J88" s="7">
        <v>182</v>
      </c>
      <c r="K88" s="7">
        <f t="shared" si="6"/>
        <v>182</v>
      </c>
      <c r="L88" s="1">
        <v>0.4</v>
      </c>
      <c r="M88" s="1">
        <f t="shared" si="7"/>
        <v>72.8</v>
      </c>
      <c r="N88" s="7">
        <v>0.39</v>
      </c>
      <c r="O88" s="56">
        <f t="shared" si="8"/>
        <v>28.391999999999999</v>
      </c>
      <c r="P88" s="7"/>
    </row>
    <row r="89" spans="3:16">
      <c r="C89" s="7"/>
      <c r="D89" s="7"/>
      <c r="E89" s="7" t="s">
        <v>160</v>
      </c>
      <c r="F89" s="7">
        <v>8</v>
      </c>
      <c r="G89" s="7">
        <v>1</v>
      </c>
      <c r="H89" s="7">
        <v>1</v>
      </c>
      <c r="I89" s="7">
        <v>1</v>
      </c>
      <c r="J89" s="7">
        <v>92</v>
      </c>
      <c r="K89" s="7">
        <f t="shared" si="6"/>
        <v>92</v>
      </c>
      <c r="L89" s="1">
        <v>36</v>
      </c>
      <c r="M89" s="1">
        <f t="shared" si="7"/>
        <v>3312</v>
      </c>
      <c r="N89" s="7">
        <v>0.39</v>
      </c>
      <c r="O89" s="56">
        <f t="shared" si="8"/>
        <v>1291.68</v>
      </c>
      <c r="P89" s="7"/>
    </row>
    <row r="90" spans="3:16">
      <c r="C90" s="7"/>
      <c r="D90" s="7"/>
      <c r="E90" s="7" t="s">
        <v>139</v>
      </c>
      <c r="F90" s="7">
        <v>8</v>
      </c>
      <c r="G90" s="7">
        <v>1</v>
      </c>
      <c r="H90" s="7">
        <v>1</v>
      </c>
      <c r="I90" s="7">
        <v>2</v>
      </c>
      <c r="J90" s="7">
        <v>92</v>
      </c>
      <c r="K90" s="7">
        <f t="shared" si="6"/>
        <v>184</v>
      </c>
      <c r="L90" s="1">
        <v>0.4</v>
      </c>
      <c r="M90" s="1">
        <f t="shared" si="7"/>
        <v>73.600000000000009</v>
      </c>
      <c r="N90" s="7">
        <v>0.39</v>
      </c>
      <c r="O90" s="56">
        <f t="shared" si="8"/>
        <v>28.704000000000004</v>
      </c>
      <c r="P90" s="7"/>
    </row>
    <row r="91" spans="3:16">
      <c r="C91" s="7"/>
      <c r="D91" s="7"/>
      <c r="E91" s="7"/>
      <c r="F91" s="7"/>
      <c r="G91" s="7"/>
      <c r="H91" s="7"/>
      <c r="I91" s="7"/>
      <c r="J91" s="7"/>
      <c r="K91" s="7"/>
      <c r="L91" s="1"/>
      <c r="M91" s="1"/>
      <c r="N91" s="7"/>
      <c r="O91" s="56"/>
      <c r="P91" s="7"/>
    </row>
    <row r="92" spans="3:16">
      <c r="C92" s="89" t="s">
        <v>161</v>
      </c>
      <c r="D92" s="90"/>
      <c r="E92" s="7"/>
      <c r="F92" s="7"/>
      <c r="G92" s="7"/>
      <c r="H92" s="7"/>
      <c r="I92" s="7"/>
      <c r="J92" s="7"/>
      <c r="K92" s="7"/>
      <c r="L92" s="1"/>
      <c r="M92" s="1"/>
      <c r="N92" s="7"/>
      <c r="O92" s="56"/>
      <c r="P92" s="7"/>
    </row>
    <row r="93" spans="3:16" ht="30">
      <c r="C93" s="7"/>
      <c r="D93" s="7" t="s">
        <v>162</v>
      </c>
      <c r="E93" s="46" t="s">
        <v>163</v>
      </c>
      <c r="F93" s="7">
        <f>18*7.9</f>
        <v>142.20000000000002</v>
      </c>
      <c r="G93" s="7">
        <v>13</v>
      </c>
      <c r="H93" s="7"/>
      <c r="I93" s="7"/>
      <c r="J93" s="7"/>
      <c r="K93" s="7"/>
      <c r="L93" s="1"/>
      <c r="M93" s="1"/>
      <c r="N93" s="7"/>
      <c r="O93" s="56">
        <f>F93*G93</f>
        <v>1848.6000000000001</v>
      </c>
      <c r="P93" s="7"/>
    </row>
    <row r="94" spans="3:16">
      <c r="C94" s="7"/>
      <c r="D94" s="7"/>
      <c r="E94" s="7"/>
      <c r="F94" s="7"/>
      <c r="G94" s="7"/>
      <c r="H94" s="7"/>
      <c r="I94" s="7"/>
      <c r="J94" s="91" t="s">
        <v>164</v>
      </c>
      <c r="K94" s="92"/>
      <c r="L94" s="92"/>
      <c r="M94" s="92"/>
      <c r="N94" s="93"/>
      <c r="O94" s="56">
        <v>350</v>
      </c>
      <c r="P94" s="7"/>
    </row>
    <row r="95" spans="3:16">
      <c r="C95" s="89" t="s">
        <v>165</v>
      </c>
      <c r="D95" s="90"/>
      <c r="E95" s="7"/>
      <c r="F95" s="7"/>
      <c r="G95" s="7"/>
      <c r="H95" s="7"/>
      <c r="I95" s="7"/>
      <c r="J95" s="7"/>
      <c r="K95" s="7"/>
      <c r="L95" s="1"/>
      <c r="M95" s="1"/>
      <c r="N95" s="7"/>
      <c r="O95" s="56"/>
      <c r="P95" s="7"/>
    </row>
    <row r="96" spans="3:16" ht="30">
      <c r="C96" s="7"/>
      <c r="D96" s="7" t="s">
        <v>166</v>
      </c>
      <c r="E96" s="46" t="s">
        <v>167</v>
      </c>
      <c r="F96" s="7">
        <f>7+36</f>
        <v>43</v>
      </c>
      <c r="G96" s="7">
        <v>15</v>
      </c>
      <c r="H96" s="7"/>
      <c r="I96" s="7"/>
      <c r="J96" s="7"/>
      <c r="K96" s="7"/>
      <c r="L96" s="1"/>
      <c r="M96" s="1"/>
      <c r="N96" s="7"/>
      <c r="O96" s="56">
        <f>F96*G96</f>
        <v>645</v>
      </c>
      <c r="P96" s="7"/>
    </row>
    <row r="97" spans="3:16">
      <c r="C97" s="7"/>
      <c r="D97" s="7"/>
      <c r="E97" s="7"/>
      <c r="F97" s="7"/>
      <c r="G97" s="7"/>
      <c r="H97" s="7"/>
      <c r="I97" s="7"/>
      <c r="J97" s="91" t="s">
        <v>168</v>
      </c>
      <c r="K97" s="92"/>
      <c r="L97" s="92"/>
      <c r="M97" s="92"/>
      <c r="N97" s="93"/>
      <c r="O97" s="56">
        <v>400</v>
      </c>
      <c r="P97" s="7"/>
    </row>
    <row r="98" spans="3:16">
      <c r="C98" s="7"/>
      <c r="D98" s="7"/>
      <c r="E98" s="7"/>
      <c r="F98" s="7"/>
      <c r="G98" s="7"/>
      <c r="H98" s="7"/>
      <c r="I98" s="7"/>
      <c r="J98" s="7"/>
      <c r="K98" s="7"/>
      <c r="L98" s="1"/>
      <c r="M98" s="1"/>
      <c r="N98" s="7"/>
      <c r="O98" s="57">
        <f>SUM(O6:O97)</f>
        <v>26353.14309999999</v>
      </c>
      <c r="P98" s="7"/>
    </row>
    <row r="99" spans="3:16">
      <c r="C99" s="7"/>
      <c r="D99" s="7"/>
      <c r="E99" s="7"/>
      <c r="F99" s="7"/>
      <c r="G99" s="7"/>
      <c r="H99" s="7"/>
      <c r="I99" s="7"/>
      <c r="J99" s="91" t="s">
        <v>169</v>
      </c>
      <c r="K99" s="92"/>
      <c r="L99" s="92"/>
      <c r="M99" s="92"/>
      <c r="N99" s="93"/>
      <c r="O99" s="56">
        <f>O98*0.05</f>
        <v>1317.6571549999996</v>
      </c>
      <c r="P99" s="7"/>
    </row>
    <row r="100" spans="3:16">
      <c r="N100" s="7" t="s">
        <v>7</v>
      </c>
      <c r="O100" s="57">
        <f>SUM(O98:O99)</f>
        <v>27670.800254999991</v>
      </c>
    </row>
    <row r="101" spans="3:16">
      <c r="N101" s="48" t="s">
        <v>170</v>
      </c>
      <c r="O101" s="26">
        <f>O100/1000</f>
        <v>27.670800254999993</v>
      </c>
    </row>
  </sheetData>
  <mergeCells count="23">
    <mergeCell ref="J3:J4"/>
    <mergeCell ref="K3:K4"/>
    <mergeCell ref="C3:C4"/>
    <mergeCell ref="D3:D4"/>
    <mergeCell ref="E3:E4"/>
    <mergeCell ref="F3:F4"/>
    <mergeCell ref="G3:I3"/>
    <mergeCell ref="C2:P2"/>
    <mergeCell ref="C95:D95"/>
    <mergeCell ref="J97:N97"/>
    <mergeCell ref="J99:N99"/>
    <mergeCell ref="C18:D18"/>
    <mergeCell ref="C36:D36"/>
    <mergeCell ref="C43:D43"/>
    <mergeCell ref="C86:D86"/>
    <mergeCell ref="C92:D92"/>
    <mergeCell ref="J94:N94"/>
    <mergeCell ref="L3:L4"/>
    <mergeCell ref="M3:M4"/>
    <mergeCell ref="N3:N4"/>
    <mergeCell ref="O3:O4"/>
    <mergeCell ref="P3:P4"/>
    <mergeCell ref="C5:D5"/>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dimension ref="A1:F41"/>
  <sheetViews>
    <sheetView view="pageBreakPreview" zoomScaleSheetLayoutView="100" workbookViewId="0">
      <selection activeCell="F38" sqref="F38"/>
    </sheetView>
  </sheetViews>
  <sheetFormatPr defaultRowHeight="15"/>
  <cols>
    <col min="1" max="1" width="9.28515625" style="67" bestFit="1" customWidth="1"/>
    <col min="2" max="2" width="49.5703125" style="58" customWidth="1"/>
    <col min="3" max="3" width="11.28515625" style="58" customWidth="1"/>
    <col min="4" max="4" width="16.42578125" style="58" customWidth="1"/>
    <col min="5" max="5" width="11.28515625" style="58" customWidth="1"/>
    <col min="6" max="6" width="16.42578125" style="58" customWidth="1"/>
    <col min="7" max="16384" width="9.140625" style="58"/>
  </cols>
  <sheetData>
    <row r="1" spans="1:6" s="66" customFormat="1">
      <c r="A1" s="62" t="s">
        <v>1</v>
      </c>
      <c r="B1" s="62" t="s">
        <v>0</v>
      </c>
      <c r="C1" s="62" t="s">
        <v>15</v>
      </c>
      <c r="D1" s="62" t="s">
        <v>44</v>
      </c>
      <c r="E1" s="62" t="s">
        <v>251</v>
      </c>
      <c r="F1" s="62" t="s">
        <v>252</v>
      </c>
    </row>
    <row r="2" spans="1:6" s="66" customFormat="1">
      <c r="A2" s="62"/>
      <c r="B2" s="63" t="s">
        <v>202</v>
      </c>
      <c r="C2" s="62"/>
      <c r="D2" s="62"/>
      <c r="E2" s="62"/>
      <c r="F2" s="62"/>
    </row>
    <row r="3" spans="1:6">
      <c r="A3" s="64">
        <v>1</v>
      </c>
      <c r="B3" s="61" t="s">
        <v>203</v>
      </c>
      <c r="C3" s="61" t="s">
        <v>204</v>
      </c>
      <c r="D3" s="64">
        <v>75</v>
      </c>
      <c r="E3" s="61"/>
      <c r="F3" s="64"/>
    </row>
    <row r="4" spans="1:6">
      <c r="A4" s="64">
        <v>2</v>
      </c>
      <c r="B4" s="61" t="s">
        <v>205</v>
      </c>
      <c r="C4" s="61" t="s">
        <v>204</v>
      </c>
      <c r="D4" s="64">
        <v>75</v>
      </c>
      <c r="E4" s="61"/>
      <c r="F4" s="64"/>
    </row>
    <row r="5" spans="1:6">
      <c r="A5" s="64">
        <v>3</v>
      </c>
      <c r="B5" s="61" t="s">
        <v>206</v>
      </c>
      <c r="C5" s="61" t="s">
        <v>204</v>
      </c>
      <c r="D5" s="64">
        <v>350</v>
      </c>
      <c r="E5" s="61"/>
      <c r="F5" s="64"/>
    </row>
    <row r="6" spans="1:6" ht="15.75" customHeight="1">
      <c r="A6" s="64">
        <v>4</v>
      </c>
      <c r="B6" s="61" t="s">
        <v>207</v>
      </c>
      <c r="C6" s="61" t="s">
        <v>208</v>
      </c>
      <c r="D6" s="64">
        <v>7</v>
      </c>
      <c r="E6" s="61"/>
      <c r="F6" s="64"/>
    </row>
    <row r="7" spans="1:6">
      <c r="A7" s="64"/>
      <c r="B7" s="63" t="s">
        <v>209</v>
      </c>
      <c r="C7" s="61"/>
      <c r="D7" s="64"/>
      <c r="E7" s="61"/>
      <c r="F7" s="64"/>
    </row>
    <row r="8" spans="1:6">
      <c r="A8" s="64">
        <v>1</v>
      </c>
      <c r="B8" s="61" t="s">
        <v>210</v>
      </c>
      <c r="C8" s="61" t="s">
        <v>2</v>
      </c>
      <c r="D8" s="64">
        <v>1</v>
      </c>
      <c r="E8" s="61"/>
      <c r="F8" s="64"/>
    </row>
    <row r="9" spans="1:6">
      <c r="A9" s="64">
        <v>2</v>
      </c>
      <c r="B9" s="61" t="s">
        <v>211</v>
      </c>
      <c r="C9" s="61" t="s">
        <v>2</v>
      </c>
      <c r="D9" s="64">
        <v>1</v>
      </c>
      <c r="E9" s="61"/>
      <c r="F9" s="64"/>
    </row>
    <row r="10" spans="1:6">
      <c r="A10" s="64"/>
      <c r="B10" s="65" t="s">
        <v>212</v>
      </c>
      <c r="C10" s="61"/>
      <c r="D10" s="64"/>
      <c r="E10" s="61"/>
      <c r="F10" s="64"/>
    </row>
    <row r="11" spans="1:6">
      <c r="A11" s="64">
        <v>1</v>
      </c>
      <c r="B11" s="61" t="s">
        <v>213</v>
      </c>
      <c r="C11" s="61" t="s">
        <v>2</v>
      </c>
      <c r="D11" s="64">
        <v>1</v>
      </c>
      <c r="E11" s="61"/>
      <c r="F11" s="64"/>
    </row>
    <row r="12" spans="1:6">
      <c r="A12" s="64">
        <v>2</v>
      </c>
      <c r="B12" s="61" t="s">
        <v>214</v>
      </c>
      <c r="C12" s="61" t="s">
        <v>2</v>
      </c>
      <c r="D12" s="64">
        <v>1</v>
      </c>
      <c r="E12" s="61"/>
      <c r="F12" s="64"/>
    </row>
    <row r="13" spans="1:6">
      <c r="A13" s="64">
        <v>3</v>
      </c>
      <c r="B13" s="61" t="s">
        <v>215</v>
      </c>
      <c r="C13" s="61" t="s">
        <v>2</v>
      </c>
      <c r="D13" s="64">
        <v>1</v>
      </c>
      <c r="E13" s="61"/>
      <c r="F13" s="64"/>
    </row>
    <row r="14" spans="1:6">
      <c r="A14" s="64">
        <v>4</v>
      </c>
      <c r="B14" s="61" t="s">
        <v>216</v>
      </c>
      <c r="C14" s="61" t="s">
        <v>2</v>
      </c>
      <c r="D14" s="64">
        <v>10</v>
      </c>
      <c r="E14" s="61"/>
      <c r="F14" s="64"/>
    </row>
    <row r="15" spans="1:6">
      <c r="A15" s="64">
        <v>5</v>
      </c>
      <c r="B15" s="61" t="s">
        <v>217</v>
      </c>
      <c r="C15" s="61" t="s">
        <v>2</v>
      </c>
      <c r="D15" s="64">
        <v>15</v>
      </c>
      <c r="E15" s="61"/>
      <c r="F15" s="64"/>
    </row>
    <row r="16" spans="1:6">
      <c r="A16" s="64"/>
      <c r="B16" s="65" t="s">
        <v>218</v>
      </c>
      <c r="C16" s="61"/>
      <c r="D16" s="64"/>
      <c r="E16" s="61"/>
      <c r="F16" s="64"/>
    </row>
    <row r="17" spans="1:6">
      <c r="A17" s="64">
        <v>1</v>
      </c>
      <c r="B17" s="61" t="s">
        <v>219</v>
      </c>
      <c r="C17" s="61" t="s">
        <v>2</v>
      </c>
      <c r="D17" s="64">
        <v>10</v>
      </c>
      <c r="E17" s="61"/>
      <c r="F17" s="64"/>
    </row>
    <row r="18" spans="1:6">
      <c r="A18" s="64">
        <v>2</v>
      </c>
      <c r="B18" s="61" t="s">
        <v>220</v>
      </c>
      <c r="C18" s="61" t="s">
        <v>2</v>
      </c>
      <c r="D18" s="64">
        <v>30</v>
      </c>
      <c r="E18" s="61"/>
      <c r="F18" s="64"/>
    </row>
    <row r="19" spans="1:6">
      <c r="A19" s="64">
        <v>3</v>
      </c>
      <c r="B19" s="61" t="s">
        <v>221</v>
      </c>
      <c r="C19" s="61" t="s">
        <v>2</v>
      </c>
      <c r="D19" s="64">
        <v>4</v>
      </c>
      <c r="E19" s="61"/>
      <c r="F19" s="64"/>
    </row>
    <row r="20" spans="1:6">
      <c r="A20" s="64"/>
      <c r="B20" s="65" t="s">
        <v>222</v>
      </c>
      <c r="C20" s="61"/>
      <c r="D20" s="64"/>
      <c r="E20" s="61"/>
      <c r="F20" s="64"/>
    </row>
    <row r="21" spans="1:6">
      <c r="A21" s="64">
        <v>1</v>
      </c>
      <c r="B21" s="61" t="s">
        <v>223</v>
      </c>
      <c r="C21" s="61" t="s">
        <v>2</v>
      </c>
      <c r="D21" s="64">
        <v>5</v>
      </c>
      <c r="E21" s="61"/>
      <c r="F21" s="64"/>
    </row>
    <row r="22" spans="1:6">
      <c r="A22" s="64">
        <v>2</v>
      </c>
      <c r="B22" s="61" t="s">
        <v>224</v>
      </c>
      <c r="C22" s="61" t="s">
        <v>2</v>
      </c>
      <c r="D22" s="64">
        <v>10</v>
      </c>
      <c r="E22" s="61"/>
      <c r="F22" s="64"/>
    </row>
    <row r="23" spans="1:6">
      <c r="A23" s="64">
        <v>3</v>
      </c>
      <c r="B23" s="61" t="s">
        <v>225</v>
      </c>
      <c r="C23" s="61" t="s">
        <v>2</v>
      </c>
      <c r="D23" s="64">
        <v>10</v>
      </c>
      <c r="E23" s="61"/>
      <c r="F23" s="64"/>
    </row>
    <row r="24" spans="1:6">
      <c r="A24" s="64">
        <v>4</v>
      </c>
      <c r="B24" s="61" t="s">
        <v>226</v>
      </c>
      <c r="C24" s="61" t="s">
        <v>2</v>
      </c>
      <c r="D24" s="64">
        <v>40</v>
      </c>
      <c r="E24" s="61"/>
      <c r="F24" s="64"/>
    </row>
    <row r="25" spans="1:6">
      <c r="A25" s="64">
        <v>5</v>
      </c>
      <c r="B25" s="61" t="s">
        <v>227</v>
      </c>
      <c r="C25" s="61" t="s">
        <v>2</v>
      </c>
      <c r="D25" s="64">
        <v>20</v>
      </c>
      <c r="E25" s="61"/>
      <c r="F25" s="64"/>
    </row>
    <row r="26" spans="1:6">
      <c r="A26" s="64">
        <v>6</v>
      </c>
      <c r="B26" s="61" t="s">
        <v>228</v>
      </c>
      <c r="C26" s="61" t="s">
        <v>2</v>
      </c>
      <c r="D26" s="64">
        <v>10</v>
      </c>
      <c r="E26" s="61"/>
      <c r="F26" s="64"/>
    </row>
    <row r="27" spans="1:6">
      <c r="A27" s="64"/>
      <c r="B27" s="65" t="s">
        <v>229</v>
      </c>
      <c r="C27" s="61"/>
      <c r="D27" s="64"/>
      <c r="E27" s="61"/>
      <c r="F27" s="64"/>
    </row>
    <row r="28" spans="1:6">
      <c r="A28" s="64">
        <v>1</v>
      </c>
      <c r="B28" s="61" t="s">
        <v>230</v>
      </c>
      <c r="C28" s="61" t="s">
        <v>2</v>
      </c>
      <c r="D28" s="64">
        <v>6</v>
      </c>
      <c r="E28" s="61"/>
      <c r="F28" s="64"/>
    </row>
    <row r="29" spans="1:6">
      <c r="A29" s="64">
        <v>2</v>
      </c>
      <c r="B29" s="61" t="s">
        <v>231</v>
      </c>
      <c r="C29" s="61" t="s">
        <v>2</v>
      </c>
      <c r="D29" s="64">
        <v>2</v>
      </c>
      <c r="E29" s="61"/>
      <c r="F29" s="64"/>
    </row>
    <row r="30" spans="1:6">
      <c r="A30" s="64">
        <v>3</v>
      </c>
      <c r="B30" s="61" t="s">
        <v>232</v>
      </c>
      <c r="C30" s="61" t="s">
        <v>2</v>
      </c>
      <c r="D30" s="64">
        <v>2</v>
      </c>
      <c r="E30" s="61"/>
      <c r="F30" s="64"/>
    </row>
    <row r="31" spans="1:6">
      <c r="A31" s="64"/>
      <c r="B31" s="65" t="s">
        <v>233</v>
      </c>
      <c r="C31" s="61"/>
      <c r="D31" s="64"/>
      <c r="E31" s="61"/>
      <c r="F31" s="64"/>
    </row>
    <row r="32" spans="1:6">
      <c r="A32" s="64">
        <v>1</v>
      </c>
      <c r="B32" s="61" t="s">
        <v>234</v>
      </c>
      <c r="C32" s="61" t="s">
        <v>2</v>
      </c>
      <c r="D32" s="64">
        <v>2</v>
      </c>
      <c r="E32" s="61"/>
      <c r="F32" s="64"/>
    </row>
    <row r="33" spans="1:6">
      <c r="A33" s="64">
        <v>2</v>
      </c>
      <c r="B33" s="61" t="s">
        <v>235</v>
      </c>
      <c r="C33" s="61" t="s">
        <v>2</v>
      </c>
      <c r="D33" s="64">
        <v>2</v>
      </c>
      <c r="E33" s="61"/>
      <c r="F33" s="64"/>
    </row>
    <row r="34" spans="1:6">
      <c r="A34" s="64">
        <v>3</v>
      </c>
      <c r="B34" s="61" t="s">
        <v>236</v>
      </c>
      <c r="C34" s="61" t="s">
        <v>83</v>
      </c>
      <c r="D34" s="64">
        <v>100</v>
      </c>
      <c r="E34" s="61"/>
      <c r="F34" s="64"/>
    </row>
    <row r="35" spans="1:6">
      <c r="A35" s="64"/>
      <c r="B35" s="65" t="s">
        <v>237</v>
      </c>
      <c r="C35" s="61"/>
      <c r="D35" s="61"/>
      <c r="E35" s="61"/>
      <c r="F35" s="61"/>
    </row>
    <row r="36" spans="1:6">
      <c r="A36" s="64">
        <v>1</v>
      </c>
      <c r="B36" s="61" t="s">
        <v>238</v>
      </c>
      <c r="C36" s="61" t="s">
        <v>2</v>
      </c>
      <c r="D36" s="64">
        <v>200</v>
      </c>
      <c r="E36" s="61"/>
      <c r="F36" s="64"/>
    </row>
    <row r="37" spans="1:6">
      <c r="A37" s="64">
        <v>2</v>
      </c>
      <c r="B37" s="61" t="s">
        <v>239</v>
      </c>
      <c r="C37" s="61" t="s">
        <v>2</v>
      </c>
      <c r="D37" s="64">
        <v>100</v>
      </c>
      <c r="E37" s="61"/>
      <c r="F37" s="64"/>
    </row>
    <row r="38" spans="1:6">
      <c r="A38" s="64">
        <v>3</v>
      </c>
      <c r="B38" s="61" t="s">
        <v>240</v>
      </c>
      <c r="C38" s="61" t="s">
        <v>2</v>
      </c>
      <c r="D38" s="64">
        <v>100</v>
      </c>
      <c r="E38" s="61"/>
      <c r="F38" s="64"/>
    </row>
    <row r="39" spans="1:6">
      <c r="A39" s="64"/>
      <c r="B39" s="65" t="s">
        <v>241</v>
      </c>
      <c r="C39" s="61"/>
      <c r="D39" s="64"/>
      <c r="E39" s="61"/>
      <c r="F39" s="64"/>
    </row>
    <row r="40" spans="1:6">
      <c r="A40" s="64">
        <v>1</v>
      </c>
      <c r="B40" s="61" t="s">
        <v>242</v>
      </c>
      <c r="C40" s="61" t="s">
        <v>2</v>
      </c>
      <c r="D40" s="64">
        <v>1</v>
      </c>
      <c r="E40" s="61"/>
      <c r="F40" s="64"/>
    </row>
    <row r="41" spans="1:6">
      <c r="A41" s="64"/>
      <c r="B41" s="62" t="s">
        <v>7</v>
      </c>
      <c r="C41" s="61"/>
      <c r="D41" s="61"/>
      <c r="E41" s="61"/>
      <c r="F41" s="61"/>
    </row>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BOQ</vt:lpstr>
      <vt:lpstr>Measurements</vt:lpstr>
      <vt:lpstr>BBS</vt:lpstr>
      <vt:lpstr>Electrical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RATNAMINFRA</dc:creator>
  <cp:lastModifiedBy>admin</cp:lastModifiedBy>
  <cp:lastPrinted>2019-11-22T13:03:42Z</cp:lastPrinted>
  <dcterms:created xsi:type="dcterms:W3CDTF">2019-03-14T05:11:07Z</dcterms:created>
  <dcterms:modified xsi:type="dcterms:W3CDTF">2019-12-14T10:41:44Z</dcterms:modified>
</cp:coreProperties>
</file>